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020" windowWidth="17565" windowHeight="10785" activeTab="0"/>
  </bookViews>
  <sheets>
    <sheet name="Planilha " sheetId="1" r:id="rId1"/>
    <sheet name="Cronograma(REFORMA)" sheetId="2" r:id="rId2"/>
    <sheet name="Cronograma(AMPLIAÇÃO)" sheetId="3" r:id="rId3"/>
    <sheet name="Cronograma (QUADRA)" sheetId="4" r:id="rId4"/>
  </sheets>
  <definedNames>
    <definedName name="_xlnm.Print_Area" localSheetId="3">'Cronograma (QUADRA)'!$A$1:$M$48</definedName>
    <definedName name="_xlnm.Print_Area" localSheetId="2">'Cronograma(AMPLIAÇÃO)'!$A$1:$M$54</definedName>
    <definedName name="_xlnm.Print_Area" localSheetId="1">'Cronograma(REFORMA)'!$A$1:$N$52</definedName>
    <definedName name="_xlnm.Print_Area" localSheetId="0">'Planilha '!$A$1:$J$353</definedName>
  </definedNames>
  <calcPr fullCalcOnLoad="1"/>
</workbook>
</file>

<file path=xl/sharedStrings.xml><?xml version="1.0" encoding="utf-8"?>
<sst xmlns="http://schemas.openxmlformats.org/spreadsheetml/2006/main" count="1569" uniqueCount="644">
  <si>
    <t>CAIXA ALVENARIA 50 X 50 X 75 CM, TAMPA EM CONCRETO-GORDURA, INCLUSIVE ESCAVAÇÃO, REATERRO E BOTA-FORA</t>
  </si>
  <si>
    <t>QUANT.</t>
  </si>
  <si>
    <t>UNITÁRIO</t>
  </si>
  <si>
    <t>ESTAÇÃO DE TRATAMENTO DE ESGOTO E.T.E.</t>
  </si>
  <si>
    <t>FONTE</t>
  </si>
  <si>
    <t>MERCADO</t>
  </si>
  <si>
    <t>CONDUTOR DE AP DO TELHADO EM TUBO PVC ESGOTO PLUVIAL, INCLUSIVE CONEXÕES E SUPORTES, 100 MM</t>
  </si>
  <si>
    <t>REGULARIZAÇÃO E COMPACTAÇÃO DE TERRENO COM PLACA VIBRATÓRIA</t>
  </si>
  <si>
    <t>TUBO PVC RÍGIDO SOLDÁVEL,ÁGUA INCLUSIVE CONEXÕES 25MM (3/4")</t>
  </si>
  <si>
    <t>TUBO PVC RÍGIDO SOLDÁVEL,ÁGUA INCLUSIVE CONEXÕES 32MM (1")</t>
  </si>
  <si>
    <t>TUBO PVC RÍGIDO SOLDÁVEL,ÁGUA INCLUSIVE CONEXÕES 50MM(1 1/2")</t>
  </si>
  <si>
    <t>TUBO PVC RÍGIDO SOLDÁVEL,ÁGUA INCLUSIVE CONEXÕES 60MM (2")</t>
  </si>
  <si>
    <t>TUBO PVC ESGOTO PB, INCLUSIVE CONEXÕES E SUPORTES, 50 MM</t>
  </si>
  <si>
    <t>TUBO PVC ESGOTO PB, INCLUSIVE CONEXÕES E SUPORTES, 75 MM</t>
  </si>
  <si>
    <t>TUBO PVC ESGOTO PB, INCLUSIVE CONEXÕES E SUPORTES, 100 MM</t>
  </si>
  <si>
    <t>TUBO PVC ESGOTO PB, INCLUSIVE CONEXÕES E SUPORTES, 40 MM</t>
  </si>
  <si>
    <t>RALO SEMI- HEMISFÉRICO TIPO ABACAXI D = 100 MM</t>
  </si>
  <si>
    <t>ASSENTO BRANCO PARA VASO</t>
  </si>
  <si>
    <t>PREPARAÇÃO P/ PINTURA EM TETOS, PVA/ACRÍLICA COM FUNDO SELADOR EM 2 DEMÃOS</t>
  </si>
  <si>
    <t xml:space="preserve">REVESTIMENTO CERÂMICO, COR CLARA, PEI-4, 20 X 20 CM, JUNTA A PRUMO, ASSENTADO COM ARGAMASSA PRÉ-FABRICADA, INCLUSIVE REJUNTAMENTO                            </t>
  </si>
  <si>
    <t>INTERRUPTOR DIFERENCIAL RESIDUAL 100A D = 30mA TETRAPOLAR</t>
  </si>
  <si>
    <t>INTERRUPTOR DIFERENCIAL RESIDUAL 120A D = 30mA TETRAPOLAR</t>
  </si>
  <si>
    <t>TOMADA SIMPLES - 2P + T - 20A COM PLACA PADRÃO BRASILEIRO</t>
  </si>
  <si>
    <t>SERVIÇOS PRELIMINARES</t>
  </si>
  <si>
    <t>TERRAPLENAGEM/TRABALHO EM TERRA</t>
  </si>
  <si>
    <t>FUNDAÇÃO</t>
  </si>
  <si>
    <t>ESTRUTURA DE CONCRETO</t>
  </si>
  <si>
    <t>COBERTURA</t>
  </si>
  <si>
    <t>REVESTIMENTOS</t>
  </si>
  <si>
    <t>PINTURA</t>
  </si>
  <si>
    <t>INSTALAÇÕES HIDRO-SANITÁRIAS</t>
  </si>
  <si>
    <t>INSTALAÇÕES ELÉTRICAS</t>
  </si>
  <si>
    <t>SISTEMA DE PREVENÇÃO CONTRA DESCARGAS ATMOSFÉRICAS - SPDA</t>
  </si>
  <si>
    <t>SISTEMA DE PREVENÇÃO E COMBATE A INCÊNDIO</t>
  </si>
  <si>
    <t>COMPLEMENTAÇÃO DE OBRA</t>
  </si>
  <si>
    <t>UNID.</t>
  </si>
  <si>
    <t>ITEM</t>
  </si>
  <si>
    <t>TOTAL</t>
  </si>
  <si>
    <t>m²</t>
  </si>
  <si>
    <t>ml</t>
  </si>
  <si>
    <t>m³</t>
  </si>
  <si>
    <t>un.</t>
  </si>
  <si>
    <t xml:space="preserve">CHAPISCO COM ARGAMASSA 1:3 CIM AREIA, A COLHER               </t>
  </si>
  <si>
    <t xml:space="preserve">LIMPEZA GERAL DE OBRA </t>
  </si>
  <si>
    <t>kg</t>
  </si>
  <si>
    <t xml:space="preserve">CONTRAPISO DESEMPENADO, C/ARGAMASSA 1:3, SEM JUNTA E= 2,5CM                                                     </t>
  </si>
  <si>
    <t>LAVATÓRIO MEDIO LOUÇA BRANCA COM COLUNA, INCLUSIVE VÁLVULA, SIFÃO E LIGAÇÕES CROMADAS</t>
  </si>
  <si>
    <t xml:space="preserve">BARRA DE APOIO EM AÇO INOX PARA PNE L=90CM (VASO SANITÁRIO)              </t>
  </si>
  <si>
    <t xml:space="preserve">VIDRO COMUM LISO INCOLOR, E= 4MM, COLOCADA                                    </t>
  </si>
  <si>
    <t>m</t>
  </si>
  <si>
    <t>LOCAÇÃO DA OBRA C/ GABARITO DE MADEIRA E INSTRUMENTOS DE PRECISÃO</t>
  </si>
  <si>
    <t>TORNEIRA DE MESA PARA PIA DE COZINHA BICA MÓVEL EM METAL CROMADO  1/2''</t>
  </si>
  <si>
    <t>CRONOGRAMA FÍSICO-FINANCEIRO</t>
  </si>
  <si>
    <t>ETAPAS/DESCRIÇÃO</t>
  </si>
  <si>
    <t>FÍSICO/ FINANCEIRO</t>
  </si>
  <si>
    <t>TOTAL  ETAPAS</t>
  </si>
  <si>
    <t>MÊS 1</t>
  </si>
  <si>
    <t>MÊS 2</t>
  </si>
  <si>
    <t>MÊS 3</t>
  </si>
  <si>
    <t>MÊS 4</t>
  </si>
  <si>
    <t>MÊS 5</t>
  </si>
  <si>
    <t>MÊS 6</t>
  </si>
  <si>
    <t>ALVENARIAS</t>
  </si>
  <si>
    <t>TUBO PVC ESGOTO PB, INCLUSIVE CONEXÕES E SUPORTES, 150 MM</t>
  </si>
  <si>
    <t>LASTRO DE CONCRETO MAGRO E=10CM (PREPARAÇÃO DO FUNDO DE VALA)</t>
  </si>
  <si>
    <t>TUBO PVC RÍGIDO SOLDÁVEL,ÁGUA INCLUSIVE CONEXÕES 85MM (3")</t>
  </si>
  <si>
    <t>CÓDIGO</t>
  </si>
  <si>
    <t>IIO-PLA-005</t>
  </si>
  <si>
    <t>LOC-OBR-005</t>
  </si>
  <si>
    <t>TER-REG-010</t>
  </si>
  <si>
    <t>FUN-LAS-005</t>
  </si>
  <si>
    <t>EST-FOR-020</t>
  </si>
  <si>
    <t>INSTALAÇÕES HIDRÁULICAS</t>
  </si>
  <si>
    <t>INSTALAÇÕES SANITÁRIAS</t>
  </si>
  <si>
    <t>HID-TUB-055</t>
  </si>
  <si>
    <t>PIS-CON-010</t>
  </si>
  <si>
    <t>SER-JAN-010</t>
  </si>
  <si>
    <t>SER-JAN-015</t>
  </si>
  <si>
    <t>REV-CHA-005</t>
  </si>
  <si>
    <t>14.05.21</t>
  </si>
  <si>
    <t>PIN-ESM-005</t>
  </si>
  <si>
    <t>MET-TOR-015</t>
  </si>
  <si>
    <t>LOU-LAV-010</t>
  </si>
  <si>
    <t>LOU-VAS-020</t>
  </si>
  <si>
    <t>ACE-BAR-015</t>
  </si>
  <si>
    <t>HID-TUB-075</t>
  </si>
  <si>
    <t>HID-HID-010</t>
  </si>
  <si>
    <t>VID-LIS-010</t>
  </si>
  <si>
    <t>DUTO CORRUGADO EM PEAD (POLIETILENO DE ALTA DENSIDADE) - Ø 3" (75 MM)</t>
  </si>
  <si>
    <t>ELE-TOM-015</t>
  </si>
  <si>
    <t>LIM-GER-005</t>
  </si>
  <si>
    <t>LIXEIRAS DE COLETA SELETIVA - 80L -TIPO 4</t>
  </si>
  <si>
    <t>und.</t>
  </si>
  <si>
    <t>21.40.04</t>
  </si>
  <si>
    <t xml:space="preserve">EXECUÇÃO DE ALVENARIA DE TIJOLO FURADO (BLOCO CERÂMICO DE VEDAÇÃO), E= 15 CM, ASSENTES COM ARGAMASSA DE CIMENTO E AREIA 1:6                                    </t>
  </si>
  <si>
    <t>ALV-TIJ-030</t>
  </si>
  <si>
    <t>BANCADA EM GRANITO ANDORINHA ESP. = 3 CM</t>
  </si>
  <si>
    <t>BAN-GRA-010</t>
  </si>
  <si>
    <t>PISO EM CERAMICA ESMALTADA LINHA POPULAR PEI-4, ASSENTADA COM ARGAMASSA COLANTE, COM REJUNTAMENTO EM CIMENTO BRANCO</t>
  </si>
  <si>
    <t>73946/001</t>
  </si>
  <si>
    <t>CAIXA ALVENARIA 40 X40 X 60 CM, TAMPA EM CONCRETO-INSPEÇÃO / PASSAGEM, INCLUSIVE ESCAVAÇÃO, REATERRO E BOTA-FORA</t>
  </si>
  <si>
    <t>PINTURA ACRILICA, EM TETOS, 2 DEMÃOS SOBRE MASSA ACRILICA</t>
  </si>
  <si>
    <t>73910/001</t>
  </si>
  <si>
    <t>73910/003</t>
  </si>
  <si>
    <t>73910/005</t>
  </si>
  <si>
    <t>73912/001</t>
  </si>
  <si>
    <t>BARRACAO DE OBRA EM CHAPA DE MADEIRA COMPENSADA COM BANHEIRO, COBERTURA EM FIBROCIMENTO 4 MM, INCLUSO INSTALACOES HIDRO-SANITARIAS E ELETRICAS</t>
  </si>
  <si>
    <t>CONCRETO ESTRUTURAL USINADO FCK &gt;= 20 MPA, BRITA 1</t>
  </si>
  <si>
    <t>ENGRADAMENTO PARA COBERTURA EM TELHA ONDULADA DE FIBROCIMENTO APOIADO SOBRE LAJES</t>
  </si>
  <si>
    <t xml:space="preserve">EMBOÇO C/ ARGAMASSA 1:4 CIM./AREIA                                              </t>
  </si>
  <si>
    <t>CUSTO</t>
  </si>
  <si>
    <t>ORÇAMENTARIA</t>
  </si>
  <si>
    <t>BDI</t>
  </si>
  <si>
    <t>1</t>
  </si>
  <si>
    <t>1.1</t>
  </si>
  <si>
    <t>1.3</t>
  </si>
  <si>
    <t>1.4</t>
  </si>
  <si>
    <t>2</t>
  </si>
  <si>
    <t>2.1</t>
  </si>
  <si>
    <t>2.2</t>
  </si>
  <si>
    <t>3</t>
  </si>
  <si>
    <t>3.3</t>
  </si>
  <si>
    <t>3.4</t>
  </si>
  <si>
    <t>3.5</t>
  </si>
  <si>
    <t>4</t>
  </si>
  <si>
    <t>4.1</t>
  </si>
  <si>
    <t>4.2</t>
  </si>
  <si>
    <t>5</t>
  </si>
  <si>
    <t>5.1</t>
  </si>
  <si>
    <t>5.3</t>
  </si>
  <si>
    <t>6</t>
  </si>
  <si>
    <t>6.1</t>
  </si>
  <si>
    <t>6.2</t>
  </si>
  <si>
    <t>7</t>
  </si>
  <si>
    <t>7.1</t>
  </si>
  <si>
    <t>7.2</t>
  </si>
  <si>
    <t>7.3</t>
  </si>
  <si>
    <t>8</t>
  </si>
  <si>
    <t>8.1</t>
  </si>
  <si>
    <t>8.2</t>
  </si>
  <si>
    <t>9</t>
  </si>
  <si>
    <t>9.1</t>
  </si>
  <si>
    <t>10</t>
  </si>
  <si>
    <t>10.1</t>
  </si>
  <si>
    <t>10.2</t>
  </si>
  <si>
    <t>10.3</t>
  </si>
  <si>
    <t>10.4</t>
  </si>
  <si>
    <t>10.6</t>
  </si>
  <si>
    <t>11</t>
  </si>
  <si>
    <t>11.1</t>
  </si>
  <si>
    <t>11.2</t>
  </si>
  <si>
    <t>11.3</t>
  </si>
  <si>
    <t>11.4</t>
  </si>
  <si>
    <t>11.5</t>
  </si>
  <si>
    <t>12</t>
  </si>
  <si>
    <t>12.1</t>
  </si>
  <si>
    <t>13.1</t>
  </si>
  <si>
    <t>13.2</t>
  </si>
  <si>
    <t>12.2</t>
  </si>
  <si>
    <t>EST-CON-080</t>
  </si>
  <si>
    <t>74242/001</t>
  </si>
  <si>
    <t>FUN-CON-035</t>
  </si>
  <si>
    <t>PIS-CON-025</t>
  </si>
  <si>
    <t>73927/006</t>
  </si>
  <si>
    <t>73927/011</t>
  </si>
  <si>
    <t>PIN-SEL-005</t>
  </si>
  <si>
    <t>PIN-SEL-010</t>
  </si>
  <si>
    <t>HID-CXS-025</t>
  </si>
  <si>
    <t>SETOP-FEV 2013</t>
  </si>
  <si>
    <t xml:space="preserve">TER-ATE-010  </t>
  </si>
  <si>
    <t xml:space="preserve">TER-ESC-050 </t>
  </si>
  <si>
    <t>2.3</t>
  </si>
  <si>
    <t>2.4</t>
  </si>
  <si>
    <t>TRA-CAR-010</t>
  </si>
  <si>
    <t xml:space="preserve">CARGA DE MATERIAL DE QUALQUER NATUREZA SOBRE CAMINHÃO - MECÂNICA </t>
  </si>
  <si>
    <t xml:space="preserve">TRA-CAM-015 </t>
  </si>
  <si>
    <t>m³xKm</t>
  </si>
  <si>
    <t xml:space="preserve">TRANSPORTE DE MATERIAL DE QUALQUER NATUREZA EM CAMINHÃO 2 KM &lt; DMT &lt;= 5 KM (DENTRO DO PERÍMETRO URBANO) </t>
  </si>
  <si>
    <t>FORMA TABUA PARA CONCRETO EM FUNDACAO, C/ REAPROVEITAMENTO 2X. M2</t>
  </si>
  <si>
    <t>74254/002</t>
  </si>
  <si>
    <t xml:space="preserve">ARMACAO ACO CA-50, DIAM. 6,3 (1/4) À 12,5MM(1/2) -FORNECIMENTO/ CORTE (PERDA DE 10%) / DOBRA / COLOCAÇÃO.                                               </t>
  </si>
  <si>
    <t xml:space="preserve">FORNECIMENTO E LANÇAMENTO DE CONCRETO ESTRUTURAL VIRADO EM OBRAFCK&gt;=20 MPA, BRITA 1 E 2 EM FUNDAÇÃO </t>
  </si>
  <si>
    <t>IMP-PIN-005</t>
  </si>
  <si>
    <t xml:space="preserve">IMPERMEABILIZAÇÃO EM PINTURA COM EMULSÃO ASFÁLTICA  </t>
  </si>
  <si>
    <t>FORMA E DESFORMA DE COMPENSADO RESINADO ESPESSURA 10MM, EXCLUSIVE ESCORAMENTO (3X)</t>
  </si>
  <si>
    <t>COB-ENG-010</t>
  </si>
  <si>
    <t>COBERTURA EM TELHA ONDULADA DE FIBROCIMENTO E= 6MM</t>
  </si>
  <si>
    <t>COB-TEL-025</t>
  </si>
  <si>
    <t xml:space="preserve">PLU-CAL-005 </t>
  </si>
  <si>
    <t>PLU-CAL-020</t>
  </si>
  <si>
    <t>CAIXA ALVENARIA 40 X 40 X 60 CM, TAMPA EM GRELHA DE AÇO-PASSAGEM, INCLUSIVE ESCAVAÇÃO, REATERRO E BOTA-FORA</t>
  </si>
  <si>
    <t>HID-RAL-025</t>
  </si>
  <si>
    <t>PISOS E RODAPÉ</t>
  </si>
  <si>
    <t>PLACA DE SINALIZAÇÃO DE BANHEIROS - (200X150) MM</t>
  </si>
  <si>
    <t>PLACA DE SINALIZAÇÃO DE SALAS - (500X100) MM</t>
  </si>
  <si>
    <t>INSTALAÇÕES PLUVIAIS</t>
  </si>
  <si>
    <t>INSTALAÇÕES ELÉTRICAS, TELEFONIA E LÓGICA</t>
  </si>
  <si>
    <t>9.2.1</t>
  </si>
  <si>
    <t>9.2</t>
  </si>
  <si>
    <t>12.3</t>
  </si>
  <si>
    <t>12.4</t>
  </si>
  <si>
    <t>12.5</t>
  </si>
  <si>
    <t>13.3</t>
  </si>
  <si>
    <t>13.4</t>
  </si>
  <si>
    <t>13.5</t>
  </si>
  <si>
    <t>13.6</t>
  </si>
  <si>
    <t>1.5</t>
  </si>
  <si>
    <t>3.2</t>
  </si>
  <si>
    <t>4.3</t>
  </si>
  <si>
    <t>4.4</t>
  </si>
  <si>
    <t>4.5</t>
  </si>
  <si>
    <t>VERGAS  E CONTRA-VERGAS RETAS CONCRETO ARMADO 15x10 CM FCK= 20 MPA</t>
  </si>
  <si>
    <t>PORTA DE ABRIR, MADEIRA DE LEI PRANCHETA PARA PINTURA COMPLETA  COM MARCO, 70 X 210 CM,COM FERRAGENS EM FERRO LATONADO, DOBRADIÇA.</t>
  </si>
  <si>
    <t>PORTA DE ABRIR, MADEIRA DE LEI PRANCHETA PARA PINTURA COMPLETA  COM MARCO, 80 X 210 CM, COM FERRAGENS EM FERRO LATONADO, DOBRADIÇA.</t>
  </si>
  <si>
    <t>PORTA DE ABRIR, MADEIRA DE LEI PRANCHETA PARA PINTURA COMPLETA  COM MARCO,60 X 210 CM, COM FERRAGENS EM FERRO LATONADO, DOBRADIÇA.</t>
  </si>
  <si>
    <t xml:space="preserve"> *73910/005</t>
  </si>
  <si>
    <t xml:space="preserve">FORNECIMENTO E ASSENTAMENTO DE JANELA DE CORRER EM METALON CHAPA DOBRADA 18 COM GRADE                                  </t>
  </si>
  <si>
    <t xml:space="preserve">SER-POR-070 </t>
  </si>
  <si>
    <t xml:space="preserve">ELE-DUT-015 </t>
  </si>
  <si>
    <t>ELE-CAB-025</t>
  </si>
  <si>
    <t>CABO DE COBRE ISOLAMENTO ANTI-CHAMA, SEÇÃO 16 MM2, 450/750 V - FLEXÍVEL</t>
  </si>
  <si>
    <t>ELE-CAB-030</t>
  </si>
  <si>
    <t>CABO DE COBRE ISOLAMENTO ANTI-CHAMA, SEÇÃO 25 MM2, 450/750 V - FLEXÍVEL</t>
  </si>
  <si>
    <t>SISTEMA DE PREVENÇÃO CONTRA DESCARGAS ATMOSFÉRICAS PROJETO E EXECUÇÃO- SPDA</t>
  </si>
  <si>
    <t>ELE-CXS-010</t>
  </si>
  <si>
    <t xml:space="preserve">CAIXA DE PASSAGEM EM CHAPA DE AÇO, EMBUTIR 230 X 230 X 102 MM  </t>
  </si>
  <si>
    <t>QUADRO DE DISTRIBUICAO DE ENERGIA DE EMBUTIR, EM CHAPA METALICA, PARA 18 DISJUNTORES TERMOMAGNETICOS MONOPOLARES, COM BARRAMENTO TRIFASICO E NEUTRO, FORNECIMENTO E INSTALACAO</t>
  </si>
  <si>
    <t>74131/004</t>
  </si>
  <si>
    <t>INST-TEL-005</t>
  </si>
  <si>
    <t xml:space="preserve">ELE-PAD-040 </t>
  </si>
  <si>
    <t xml:space="preserve">PADRÃO CEMIG AÉREO TIPO D8, 66,1 &lt;= DEMANDA &lt;= 75 KVA, TRIFÁSICO </t>
  </si>
  <si>
    <t>LUMINÁRIA PARA LÂMPADA COMPACTA FLUORESCENTE, COMPLETA INCLUSIVE LAMPADA FLUORESCENTE COMPACTA 25W</t>
  </si>
  <si>
    <t xml:space="preserve"> FEV2013</t>
  </si>
  <si>
    <t>APARELHOS, METAIS E ACESSORIOS</t>
  </si>
  <si>
    <t>HID-HID-015</t>
  </si>
  <si>
    <t>HID-HID-025</t>
  </si>
  <si>
    <t>HID-HID-030</t>
  </si>
  <si>
    <t>HID-HID-040</t>
  </si>
  <si>
    <t>HID-TUB-045</t>
  </si>
  <si>
    <t>HID-TUB-050</t>
  </si>
  <si>
    <t>HID-TUB-060</t>
  </si>
  <si>
    <t>HID-GOR-020</t>
  </si>
  <si>
    <t>74198/001</t>
  </si>
  <si>
    <t>VASO SANITÁRIO COMPLETO LOUÇA BRANCA INCLUSIVE VÁLVULA DE DESCARGA, TUBO DE DESCARGA, PARAFUSOS, TUBO DE LIGAÇAO</t>
  </si>
  <si>
    <t>VASO SANITÁRIO LOUÇA BRANCA INCLUSIVE VÁLVULA DE DESCARGA COM SÓCULO NA BASE DA BACIA DEVENDO ACOMPANHAR A PROJEÇÃO DA BASE NÃO ULTRAPASSANDO EM 0,05 M O SEU CONTORNO, TENDO A ALTURA MÁXIMA (BACIA + ASSENTO) H = 46 CM</t>
  </si>
  <si>
    <t>LOU-VAS-035</t>
  </si>
  <si>
    <t xml:space="preserve">TORNEIRA PARA LAVATÓRIO DE MESA BICA BAIXA COM AREJADOR, ACABAMENTO CROMADO </t>
  </si>
  <si>
    <t xml:space="preserve">MET-TOR-035 </t>
  </si>
  <si>
    <t xml:space="preserve">FORNECIMENTO E INSTALAÇÃO DE BOJO EM AÇO INOX N° 1 (46,5 X 33 X 11,5 CM) COM VÁLVULA E SIFÃO CROMADOS </t>
  </si>
  <si>
    <t>LOU-BOJ-005</t>
  </si>
  <si>
    <t>TORNEIRA  EM METAL CROMADO  1/2''</t>
  </si>
  <si>
    <t>MET-TOR-040</t>
  </si>
  <si>
    <t xml:space="preserve">ACE-ASS-005 </t>
  </si>
  <si>
    <t>OBR-VIA-210</t>
  </si>
  <si>
    <t>ATERRO COMPACTADO COM PLACA VIBRATÓRIA</t>
  </si>
  <si>
    <t xml:space="preserve">EXECUÇÃO DE CALÇAMENTO EM BLOQUETE VAZADO - E = 6 CM -FCK = 25 MPA, INCLUINDO FORNECIMENTO E TRANSPORTE DE TODOS OS MATERIAIS, COLCHÃO DE ASSENTAMENTO E = 6 CM </t>
  </si>
  <si>
    <t>PREPARAÇÃO P/ PINTURA EM PAREDES , PVA/ACRÍLICA COM FUNDO SELADOR EM 2 DEMÃOS</t>
  </si>
  <si>
    <t>ADMINISTRAÇÃO LOCAL</t>
  </si>
  <si>
    <t>mês</t>
  </si>
  <si>
    <t xml:space="preserve">ESTAGIÁRIO DE ENGENHARIA (COM LEIS SOCIAIS) </t>
  </si>
  <si>
    <t>ADM-EST-005</t>
  </si>
  <si>
    <t xml:space="preserve">VIGIA OU SEGURANÇA (1X) </t>
  </si>
  <si>
    <t>ADM-VIG-005</t>
  </si>
  <si>
    <t xml:space="preserve">ENGENHEIRO DE OBRAS </t>
  </si>
  <si>
    <t>H</t>
  </si>
  <si>
    <t>ADM-ENG-005</t>
  </si>
  <si>
    <t>10.5</t>
  </si>
  <si>
    <t>13</t>
  </si>
  <si>
    <t>3.6</t>
  </si>
  <si>
    <t>3.7</t>
  </si>
  <si>
    <t>5.5</t>
  </si>
  <si>
    <t>8.3</t>
  </si>
  <si>
    <t>8.4</t>
  </si>
  <si>
    <t>8.5</t>
  </si>
  <si>
    <t>8.9</t>
  </si>
  <si>
    <t>8.10</t>
  </si>
  <si>
    <t>8.11</t>
  </si>
  <si>
    <t>9.1.4</t>
  </si>
  <si>
    <t>9.1.9</t>
  </si>
  <si>
    <t>9.1.10</t>
  </si>
  <si>
    <t>9.1.11</t>
  </si>
  <si>
    <t>9.1.14</t>
  </si>
  <si>
    <t>10.1.3</t>
  </si>
  <si>
    <t>10.1.4</t>
  </si>
  <si>
    <t>10.1.5</t>
  </si>
  <si>
    <t>10.1.6</t>
  </si>
  <si>
    <t>10.2.1</t>
  </si>
  <si>
    <t>10.2.2</t>
  </si>
  <si>
    <t>10.2.3</t>
  </si>
  <si>
    <t>10.2.4</t>
  </si>
  <si>
    <t>10.2.5</t>
  </si>
  <si>
    <t>10.2.6</t>
  </si>
  <si>
    <t>10.3.1</t>
  </si>
  <si>
    <t>10.3.2</t>
  </si>
  <si>
    <t>10.4.1</t>
  </si>
  <si>
    <t>10.4.2</t>
  </si>
  <si>
    <t>10.5.2</t>
  </si>
  <si>
    <t>10.5.5</t>
  </si>
  <si>
    <t>10.5.8</t>
  </si>
  <si>
    <t>10.5.18</t>
  </si>
  <si>
    <t>10.5.19</t>
  </si>
  <si>
    <t>10.6.1</t>
  </si>
  <si>
    <t>14.3</t>
  </si>
  <si>
    <t>14.4</t>
  </si>
  <si>
    <t>14.5</t>
  </si>
  <si>
    <t xml:space="preserve">ESCAVAÇÃO MANUAL DE TERRA (DESATERRO MANUAL) </t>
  </si>
  <si>
    <t xml:space="preserve">PINTURA ÓLEO/ESMALTE, 2 DEMÃOS EM ESQUADRIAS DE MADEIRA INCLUSIVE FUNDO BRANCO           </t>
  </si>
  <si>
    <t>73954/002</t>
  </si>
  <si>
    <t xml:space="preserve">PINTURA ÓLEO/ESMALTE, 2 DEMÃOS EM ESQUADRIAS DE FERRO INCLUSIVE FUNDO PROTETOR         </t>
  </si>
  <si>
    <t>PIN-ESM-015</t>
  </si>
  <si>
    <t>PAI-GRA-015</t>
  </si>
  <si>
    <t xml:space="preserve">PLANTIO DE GRAMA ESMERALDA EM PLACAS, INCLUSIVE TERRA VEGETAL E CONSERVAÇÃO POR 30 DIAS 
M2  13,28 </t>
  </si>
  <si>
    <t>14.7</t>
  </si>
  <si>
    <t>13.7</t>
  </si>
  <si>
    <t>PLANTIO E PREPARO DE COVAS DE ARBUSTOS ORNAMENTAIS EM GERAL, EXCETO FORNECIMENTO DAS MUDAS</t>
  </si>
  <si>
    <t xml:space="preserve">PAI-COV-010 </t>
  </si>
  <si>
    <t>PAI-MUD-045</t>
  </si>
  <si>
    <t>14.8</t>
  </si>
  <si>
    <t>14.9</t>
  </si>
  <si>
    <t xml:space="preserve">FORNECIMENTO DE ARBUSTO - BELA EMÍLIA </t>
  </si>
  <si>
    <t>74200/001</t>
  </si>
  <si>
    <t>DATA</t>
  </si>
  <si>
    <t>ABR/2013</t>
  </si>
  <si>
    <t>PIS-LAJ-010</t>
  </si>
  <si>
    <t xml:space="preserve">LAJE DE TRANSIÇÃO E = 6 CM, SEM JUNTA, FCK = 10 MPA (MANUAL)    </t>
  </si>
  <si>
    <t xml:space="preserve"> </t>
  </si>
  <si>
    <t>PROJ-EXE-080</t>
  </si>
  <si>
    <t xml:space="preserve">PR A1  </t>
  </si>
  <si>
    <t xml:space="preserve">PROJ-EXE-125 </t>
  </si>
  <si>
    <t xml:space="preserve">PR A1 </t>
  </si>
  <si>
    <t>PROJETO EXECUTIVO DE ESTRUTURA DE CONCRETO</t>
  </si>
  <si>
    <t xml:space="preserve">PROJETO EXECUTIVO DE INSTALAÇÕES HIDRO SANITÁRIAS  </t>
  </si>
  <si>
    <t>PROJ-EXE-140</t>
  </si>
  <si>
    <t xml:space="preserve">PROJETO EXECUTIVO DE INSTALAÇÕES ELÉTRICAS </t>
  </si>
  <si>
    <t>1.6</t>
  </si>
  <si>
    <t>1.7</t>
  </si>
  <si>
    <t>1.8</t>
  </si>
  <si>
    <t>1.9</t>
  </si>
  <si>
    <t>1.10</t>
  </si>
  <si>
    <t xml:space="preserve">DEM-CON-005 </t>
  </si>
  <si>
    <t xml:space="preserve">DEMOLIÇÃO DE CONCRETO SIMPLES-MANUAL, INCLUSIVE AFASTAMENTO </t>
  </si>
  <si>
    <t>1.11</t>
  </si>
  <si>
    <t>1.12</t>
  </si>
  <si>
    <t>TRA-CAÇ-015</t>
  </si>
  <si>
    <t xml:space="preserve">TRANSPORTE DE MATERIAL DEMOLIDO EM CAÇAMBA  </t>
  </si>
  <si>
    <t xml:space="preserve">TRA-MAO-005 </t>
  </si>
  <si>
    <t xml:space="preserve">TRANSPORTE DE MATERIAL DE QUALQUER NATUREZA CARRINHO DE MÃO DMT &lt;= 50 M </t>
  </si>
  <si>
    <t>FUN-TUB-005</t>
  </si>
  <si>
    <t xml:space="preserve">ESCAVAÇÃO MANUAL DE TUBULÃO A CÉU ABERTO </t>
  </si>
  <si>
    <t>FORNECIMENTO E LANÇAMENTO DE CONCRETO CICLÓPICO FCK = 15 MPA COM 30% DE PEDRA DE MÃO EM TUBULÕES</t>
  </si>
  <si>
    <t>5.6</t>
  </si>
  <si>
    <t>LAJ-TRE-005</t>
  </si>
  <si>
    <t>SINAPI - ABR2013</t>
  </si>
  <si>
    <t>LAJE PRÉ-FABRICADA TRELIÇADA PARA  COBERTURA, INTEREIXO 50 CM, E=20 CM (CAPEAMENTO 4 CM E ELEMENTO DE ENCHIMENTO 16 CM) L=9,5M ESCORAMENTO, MATERIAL E MAO DE OBRA.</t>
  </si>
  <si>
    <t>PINGADEIRA RUFO E CONTRA-RUFO DE CHAPA GALVANIZADA Nº. 22, DESENVOLVIMENTO =33 CM</t>
  </si>
  <si>
    <t>CALHA DE CHAPA GALVANIZADA Nº. 22 GSG, DESENV.=66 CM</t>
  </si>
  <si>
    <t>DRE-CAN-035</t>
  </si>
  <si>
    <t xml:space="preserve"> CANALETA 30 X 20 CM, CONCRETO FCK = 15 MPA </t>
  </si>
  <si>
    <t xml:space="preserve">PORTA DE SANITÁRIO COMPLETA, COM BATENTES DE FERRO, ESTRUTURA EM METALON 20 X 30, FOLHA EM CHAPA GALVANIZADA Nº. 18, TRANQUETA E DOBRADIÇAS- 60 X 180 CM </t>
  </si>
  <si>
    <t>SER-POR-030</t>
  </si>
  <si>
    <t>PORTA DE ABRIR, MADEIRA DE LEI PRANCHETA PARA PINTURA COMPLETA  COM MARCO 0,90 X 210 CM, COM FERRAGENS EM FERRO LATONADO, DOBRADIÇA.</t>
  </si>
  <si>
    <t xml:space="preserve">FORNECIMENTO E ASSENTAMENTO DE JANELA MAXIMO AR EM MARCO DE METALON CHAPA DOBRADA 18 COM GRADE                                     </t>
  </si>
  <si>
    <t>ESQUADRIAS E VIDROS</t>
  </si>
  <si>
    <t>PORTAO EM CHAPA DOBRADA 16, MONTANTE CONTORNO FOLHA DE METALON CHAPA 18 MARCO EM MATALON CHAPA 18, ABRIR.</t>
  </si>
  <si>
    <t xml:space="preserve">FORNECIMENTO E ASSENTAMENTO DE JANELA GUILHOTINA EM METALON CHAPA DOBRADA 18                          </t>
  </si>
  <si>
    <t xml:space="preserve">VIDRO LISO FUME E = 4 MM, COLOCADO BANHEIROS </t>
  </si>
  <si>
    <t>SER-POR-035</t>
  </si>
  <si>
    <t>PROJ-EXE-200</t>
  </si>
  <si>
    <t xml:space="preserve">PROJETO EXECUTIVO DE PREVENÇÃO E COMBATE A INCÊNDIO </t>
  </si>
  <si>
    <t>DEM-CON-020</t>
  </si>
  <si>
    <t xml:space="preserve">DEMOLIÇÃO DE CONCRETO ARMADO - COM EQUIPAMENTO ELÉTRICO, INCLUSIVE AFASTAMENTO </t>
  </si>
  <si>
    <t>FORNECIMENTO E COLOCAÇÃO DE PLACA DE OBRA EM CHAPA GALVANIZADA  (3,00 X 1,50 M)</t>
  </si>
  <si>
    <t xml:space="preserve">SISTEMA DE PREVENÇÃO E COMBATE A INCÊNDIO  </t>
  </si>
  <si>
    <t>1.2</t>
  </si>
  <si>
    <t>1.13</t>
  </si>
  <si>
    <t>3.1</t>
  </si>
  <si>
    <t>4.6</t>
  </si>
  <si>
    <t>TER-REA-005</t>
  </si>
  <si>
    <t xml:space="preserve">REATERRO COMPACTADO DE VALA MANUAL </t>
  </si>
  <si>
    <t xml:space="preserve">REBOCO / EMBOCO PAULISTA AREAS ABERTAS (MASSA UNICA) TRACO 1:3 (CIMENTO E AREIA), ESPESSURA 2 CM PREPARO MANUAL                                            </t>
  </si>
  <si>
    <t xml:space="preserve">EMBOCO/REBOCO PAULISTA AREAS FECHADAS (MASSA UNICA) TRACO 1:1:6 (CIMENTO, CAL E AREIA), ESPESSURA 2,0CM, PREPARO MANUAL                                           </t>
  </si>
  <si>
    <t xml:space="preserve">PIS-MIT-005  </t>
  </si>
  <si>
    <t xml:space="preserve">PISO EM MARMORITE CINZA - JUNTA PLÁSTICA 1 X 1 M  </t>
  </si>
  <si>
    <t xml:space="preserve">PIS-MIT-025 </t>
  </si>
  <si>
    <t>POLIMENTO E LIMPEZA DE PISO MARMORITE E APLICAÇÃO DE RESINA</t>
  </si>
  <si>
    <t>12.6</t>
  </si>
  <si>
    <t>12.7</t>
  </si>
  <si>
    <t>PISO EM CONCRETO FCK = 13,5 MPA, E = 8 CM, ACABAMENTO SARRAFEADO, PARA ÁREA EXTERNA (RAMPAS)</t>
  </si>
  <si>
    <t>LOU-TAN-030</t>
  </si>
  <si>
    <t>MET-VAL-035</t>
  </si>
  <si>
    <t xml:space="preserve">VÁLVULA PARA TANQUE D = 1 1/2"  </t>
  </si>
  <si>
    <t xml:space="preserve">FORNECIMENTO E INSTALAÇÃO DE BOJO EM AÇO INOX PIA COZINHA EM INOX 70X55 COM VÁLVULA E SIFÃO CROMADOS </t>
  </si>
  <si>
    <t>SINAP-ABR 2013</t>
  </si>
  <si>
    <t xml:space="preserve">FORNECIMENTO E INSTALACÃO DE CHUVEIRO-ELÉTRICO COMUM CORPO PLASTICO TIPO DUCHA, INCLUSIVE BRAÇO PARA CHUVEIRO </t>
  </si>
  <si>
    <t xml:space="preserve">TANQUE 02 BOJOS PRÉ-MOLDADO DE CONCRETO COM ACABAMENTO EM MARMORITE CINZA </t>
  </si>
  <si>
    <t xml:space="preserve">LOU-CUB-005 </t>
  </si>
  <si>
    <t xml:space="preserve">CUBA DE LOUÇA BRANCA DE EMBUTIR, OVAL, INCLUSIVE VÁLVULA, SIFÃO E LIGAÇÕES CROMADAS </t>
  </si>
  <si>
    <t xml:space="preserve"> DIV-PED-020 </t>
  </si>
  <si>
    <t xml:space="preserve">DIVISÓRIA EM MARMORITE E = 3 CM, INCLUSIVE FERRAGENS EM LATÃO CROMADO                                                  </t>
  </si>
  <si>
    <t>BAN-CON-005</t>
  </si>
  <si>
    <t>BANCADA SIMPLES EM CONCRETO, APOIADA EM ALVENARIA</t>
  </si>
  <si>
    <t>LAJE PRÉ-MOLDADA, FORRO, E=12CM INCLUSIVE CAPEAMENTO E = 4 CM, SC = 100 KG/M2, ARMAÇÃO  NEGATIVA, CAPEAMENTO CONCRETO 20MPA, ESCORAMENTO, MATERIAL E MAO DE OBRA.</t>
  </si>
  <si>
    <t>LAJ-APA-010</t>
  </si>
  <si>
    <t xml:space="preserve">LAJ-APA-040 </t>
  </si>
  <si>
    <t>LAJE PRÉ-MOLDADA, APARENTE, INCLUSIVE CAPEAMENTO E = 4 CM, SC = 300 KG/M2, L = 4,00 M  CAPEAMENTO CONCRETO 20MPA, ESCORAMENTO, MATERIAL E MAO DE OBRA.</t>
  </si>
  <si>
    <t>PINTURA ACRÍLICA, EM PAREDES EXTERNAS, 2 DEMÃOS SEM MASSA CORRIDA, EXCLUSIVE FUNDO SELADOR</t>
  </si>
  <si>
    <t>MÊS 7</t>
  </si>
  <si>
    <t>MÊS 8</t>
  </si>
  <si>
    <t>MÊS 9</t>
  </si>
  <si>
    <t>MÊS 10</t>
  </si>
  <si>
    <t>DEM-PIS-010</t>
  </si>
  <si>
    <t xml:space="preserve">DEMOLIÇÃO DE PISO CERÂMICO OU LADRILHO HIDRÁULICO, INCLUSIVE AFASTAMENTO </t>
  </si>
  <si>
    <t>73953/006</t>
  </si>
  <si>
    <t>FORNECIMENTO E COLOCAÇAO DE LUMINÁRIA DE SOBREPOR  EM CHAPA DE AÇO TIPO CALHA, DE SOBREPOR, COM REATOR DE PARTIDA RAPIDA E LAMPADA FLUORESCENTE 2X40W.</t>
  </si>
  <si>
    <t>INST-TOM-005</t>
  </si>
  <si>
    <t xml:space="preserve">PONTO DE TOMADA DE EMBUTIR, INCLUINDO ELETRODUTO DE PVC RÍGIDO E CAIXA COM ESPELHO </t>
  </si>
  <si>
    <t xml:space="preserve"> 74132/002</t>
  </si>
  <si>
    <t>INSTALACÃO PONTO LUZ EQUIVALENTE A 2 VARAS ELETRODUTO PVC RIGIDO 1/2", UN  12M FIO 2,5MM2 CAIXAS CONEXOES LUVAS CURVA E INTERRUPTOR COM PLACA, INCLUSIVE ABERTURA E FECHAMENTO DE RASGO EM ALVENARIA</t>
  </si>
  <si>
    <t>LOGICA E TELEFONIA</t>
  </si>
  <si>
    <t>PONTO DE TELEFONE COMPETO PONTO DE TELEFONE OU LOGICA, INCLUINDO ELETRODUTO DE PVC RÍGIDO E CAIXA COM ESPELHO, CABOS DE REDE E TELEFONIA.</t>
  </si>
  <si>
    <t>74130/001</t>
  </si>
  <si>
    <t xml:space="preserve"> DISJUNTOR TERMOMAGNETICO MONOPOLAR PADRAO NEMA (AMERICANO) 10 A 30A 240V, FORNECIMENTO E INSTALACAO</t>
  </si>
  <si>
    <t xml:space="preserve"> ABR2013</t>
  </si>
  <si>
    <t>PRE-LIM-005</t>
  </si>
  <si>
    <t xml:space="preserve">LIMPEZA DO TERRENO, CAPINA E QUEIMA                          </t>
  </si>
  <si>
    <t>LOCAÇÃO DA OBRA (GABARITO)</t>
  </si>
  <si>
    <t>TER-ESC-035</t>
  </si>
  <si>
    <t xml:space="preserve">ESCAVAÇÃO MANUAL DE VALAS H &lt;= 1,5M                                                    </t>
  </si>
  <si>
    <t>TER-API-005</t>
  </si>
  <si>
    <t xml:space="preserve">APILOAMENTO DO FUNDO DE VALAS COM SOQUETE               </t>
  </si>
  <si>
    <t>TER-ATE-015</t>
  </si>
  <si>
    <t xml:space="preserve">ATERRO COMPACTADO MANUAL, COM SOQUETE                                          </t>
  </si>
  <si>
    <t>FUN-LAS-010</t>
  </si>
  <si>
    <t xml:space="preserve">LASTRO DE BRITA 2 OU 3 APILOADO MANUALMENTE                   </t>
  </si>
  <si>
    <t>PIS-LAJ-025</t>
  </si>
  <si>
    <t xml:space="preserve">LAJE DE TRANSIÇÃO E= 8CM, FCK=18MPA USINADO(MECANIZADO), INCLUSIVE TELA 0,97 KG/M2 E ACABAMENTO NIVEL ZERO                    </t>
  </si>
  <si>
    <t>PIS-LAJ-015</t>
  </si>
  <si>
    <t>PIS-CIM-065</t>
  </si>
  <si>
    <t xml:space="preserve">PISO CIMENTADO NATADO COM ARGAMASSA 1:3, JUNTA PL.17 X 30 E= 2,5 CM COM JUNTA DE 2 X 2 M                               </t>
  </si>
  <si>
    <t>ALV-EST-025</t>
  </si>
  <si>
    <t xml:space="preserve">ALVENARIA DE BLOCO DE CONCRETO CHEIO, CONCRETO 15 MPA SEM ARMAÇÃO ESP=0.15M           </t>
  </si>
  <si>
    <t>REV-REB-005</t>
  </si>
  <si>
    <t xml:space="preserve">REBOCO C/ ARGAMASSA 1:7 CIM./AREIA                                              </t>
  </si>
  <si>
    <t>PIN-LAT-005</t>
  </si>
  <si>
    <t xml:space="preserve">PINTURA LÁTEX PVA, 2 DEMÃOS SEM MASSA CORRIDA    </t>
  </si>
  <si>
    <t>PIN-ACR-035</t>
  </si>
  <si>
    <t xml:space="preserve">PINTURA ACRÍLICA DE PISO DE QUADRAS ESPORTIVA </t>
  </si>
  <si>
    <t>PIN-ACR-030</t>
  </si>
  <si>
    <t xml:space="preserve">PINTURA ACRÍLICA PARA DEMARCAÇÃO DE QUADRA ESPORTIVA             </t>
  </si>
  <si>
    <t>SER-ALA-010</t>
  </si>
  <si>
    <t>SER-POR-075</t>
  </si>
  <si>
    <t xml:space="preserve">PORTÃO EM TUBO GALVANIZADO 2 1/2 C/ TELA FIO 12 # 1/2        </t>
  </si>
  <si>
    <t>SER-COR-015</t>
  </si>
  <si>
    <t>GUARDA-CORPO EM TUBO GALVANIZADO DIN 2440 D = 2", COM SUBDIVISÕES EM TUBO DE AÇO D = 1/2", H = 1,05 M</t>
  </si>
  <si>
    <t>EQP-ESP-005</t>
  </si>
  <si>
    <t xml:space="preserve">TRAVES DE GOL EM TUBO GALVANIZADO P/ QUADRA </t>
  </si>
  <si>
    <t>EQP-ESP-020</t>
  </si>
  <si>
    <t xml:space="preserve">REDE DE VÔLEI C/ MASTRO EM TUBO GALVANIZADO S/ PEDESTAL      </t>
  </si>
  <si>
    <t>cj</t>
  </si>
  <si>
    <t>EQP-ESP-030</t>
  </si>
  <si>
    <t xml:space="preserve">TABELA DE BASQUETE EM POSTE METÁLICO E SUPORTE DE PISO       </t>
  </si>
  <si>
    <t>TERRAPLANAGEM/ TRABALHOS EM TERRA</t>
  </si>
  <si>
    <t>PISOS</t>
  </si>
  <si>
    <t>ALVENARIA E DIVISÕES</t>
  </si>
  <si>
    <t>ALAMBRADO/ GUARDA-CORPO</t>
  </si>
  <si>
    <t>EQUIPAMENTOS ESPORTIVOS</t>
  </si>
  <si>
    <t>LIMPEZA GERAL</t>
  </si>
  <si>
    <t>EST-MET-030</t>
  </si>
  <si>
    <t>FABRICAÇÃO, FORNECIMENTO E MONTAGEM DE ESTRUTURA EM AÇO SAC 41 TIPO VIGA TRELIÇADA EM ARCO PARA COBERTURA DE QUADRA, INCL. PILARES, VIGAS METALICAS, CALHAS, DESCIDA D'ÁGUA COBERTURA EM TELHA ONDULADA E= 0,65MM-MF-18 METFORM OU SIMILAR, PINTURA DA ESTRUTURA</t>
  </si>
  <si>
    <t>OBRA: ESCOLA MUNICIPAL DE LAPINHA</t>
  </si>
  <si>
    <t>SECRETARIA MUNICIPAL DE DESENVOLVIMENTO URBANO</t>
  </si>
  <si>
    <t xml:space="preserve">      PLANILHA ORÇAMENTÁRIA</t>
  </si>
  <si>
    <t>INSTALAÇÕES ELETRICAS</t>
  </si>
  <si>
    <t>TOMADA DE CORRENTE TIPO UNIVERSAL DE 110V DE EMBUTIR EM CAIXA DE METAL, COM PLACA DE BUQUELITE, 2 POLOS + TERRA (FASE, NEUTRO E TERRA) INCLUSIVE FOCAÇÃO NA ESTRUTURA</t>
  </si>
  <si>
    <t>ELETRODUTO DE PVC RIGIDO, ROSCA, INCLUSIVE CONEXÃO , D= 1"</t>
  </si>
  <si>
    <t xml:space="preserve">CABO FLEX PLÁSTICO, ISOLAMENTO 750V # 2,5 MM² </t>
  </si>
  <si>
    <t>CABO FLEX.PLASTICO (ISOL 750V) / (ISOL 1KV) #  10,0 MM2, ISOLAMENTO 750V</t>
  </si>
  <si>
    <t xml:space="preserve">LAJE DE TRANSIÇÃO E= 8CM, SEM JUNTA, FCK=10MPA (MANUAL)  ASSENTOS ARQUIBANCADA                </t>
  </si>
  <si>
    <t>LAMPADA VAPOR METALICO 400W -220V- BASE E-40</t>
  </si>
  <si>
    <t>ELETRODUTO PVC RIGIDO, ROSCA, INCLUSIVE CONEXOES D= 3/4"</t>
  </si>
  <si>
    <t>ELE-ELE-010</t>
  </si>
  <si>
    <t xml:space="preserve">ELE-CAB-025 </t>
  </si>
  <si>
    <t xml:space="preserve">CAIXA DE PASSAGEM EM ALVENARIA E TAMPA DE CONCRETO, FUNDO DE BRITA, TIPO 1, 30 X30 X 40 CM INCLUSIVE ESCAVAÇÃO, REATERRO E BOTA-FORA </t>
  </si>
  <si>
    <t xml:space="preserve">ELE-CXS-090 </t>
  </si>
  <si>
    <t xml:space="preserve">ELE-COR-005 </t>
  </si>
  <si>
    <t xml:space="preserve">CABO DE COBRE  NU # 6MM² P/ ATERRAMENTO INCLUSIVE SUPORTE </t>
  </si>
  <si>
    <t xml:space="preserve">ELE-CAB-010 </t>
  </si>
  <si>
    <t xml:space="preserve">ATERRAMENTO COMPLETO, COM HASTES COPPERWELD 5/8" X 2,40 M 
</t>
  </si>
  <si>
    <t xml:space="preserve">ELE-ATE-005 </t>
  </si>
  <si>
    <t>DISJUNTOR BIPOLAR TERMOMAGNÉTICO 10KA, DE 15A</t>
  </si>
  <si>
    <t>SINAP-ABR2013</t>
  </si>
  <si>
    <t xml:space="preserve">ELE-QUA-005 </t>
  </si>
  <si>
    <t>PROJETOR RETANGULAR FECHADO PARA LAMPADA VAPOR DE MERCURIO/SODIO 250 W A 500 W, CABECEIRAS
EM ALUMINIO FUNDIDO, CORPO EM ALUMINIO ANODIZADO, PARA LAMPADA E40 FECHAMENTO EM VIDRO
TEMPERADO.</t>
  </si>
  <si>
    <t xml:space="preserve">QUADRO DE DISTRIBUIÇÃO PARA 8 MÓDULOS COM BARRAMENTO E CHAVE </t>
  </si>
  <si>
    <t>REATOR P/ LÂMPADA VM 400W - 220V ALTO FATOR DE PONTENCIA (1° LAINHA DE MERCADO)</t>
  </si>
  <si>
    <t>ALAMBRADO PARA QUADRA ESPORTIVA, COM TELA DE ARAME GALVANIZADO FIO 12 # 2", FIXADO EM QUADROS DE TUBOS DE AÇO GALVANIZADO D = 2", ALT. = 4,00 M</t>
  </si>
  <si>
    <t>LOCAL: BAIRRO LAPINHA</t>
  </si>
  <si>
    <t>9.3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</si>
  <si>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</si>
  <si>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</si>
  <si>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</si>
  <si>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</si>
  <si>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</si>
  <si>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</si>
  <si>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</si>
  <si>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</si>
  <si>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</si>
  <si>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</si>
  <si>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5.2</t>
  </si>
  <si>
    <t xml:space="preserve">OBRA: QUADRA POLIESPORTIVA DA ESCOLA MUNICIPAL DE LAPINHA </t>
  </si>
  <si>
    <t>COM/BDI</t>
  </si>
  <si>
    <t>COM BDI</t>
  </si>
  <si>
    <t>TOTAL QUADRA</t>
  </si>
  <si>
    <t>5.4</t>
  </si>
  <si>
    <t>8.6</t>
  </si>
  <si>
    <t>8.7</t>
  </si>
  <si>
    <t>8.8</t>
  </si>
  <si>
    <t>8.12</t>
  </si>
  <si>
    <t>9.1.1</t>
  </si>
  <si>
    <t>9.1.2</t>
  </si>
  <si>
    <t>9.1.3</t>
  </si>
  <si>
    <t>9.1.5</t>
  </si>
  <si>
    <t>9.1.6</t>
  </si>
  <si>
    <t>9.1.8</t>
  </si>
  <si>
    <t>9.1.12</t>
  </si>
  <si>
    <t>9.1.13</t>
  </si>
  <si>
    <t>9.3.1</t>
  </si>
  <si>
    <t>10.1.1</t>
  </si>
  <si>
    <t>10.1.2</t>
  </si>
  <si>
    <t>10.5.7</t>
  </si>
  <si>
    <t>14.1</t>
  </si>
  <si>
    <t>14.2</t>
  </si>
  <si>
    <t>14.6</t>
  </si>
  <si>
    <t xml:space="preserve">RODAPÉ DE MARMORITE CINZA H = 7 CM  </t>
  </si>
  <si>
    <t>12.8</t>
  </si>
  <si>
    <t xml:space="preserve">ROD-MIT-010 </t>
  </si>
  <si>
    <t>LOU-MIC-011</t>
  </si>
  <si>
    <t xml:space="preserve"> MICTÓRIO DE LOUÇA BRANCA INCLUSIVE METAIS CROMADOS </t>
  </si>
  <si>
    <t>SER-COR-005</t>
  </si>
  <si>
    <t>CAIXA D'AGUA DE POLIETILENO 1500L</t>
  </si>
  <si>
    <t xml:space="preserve">CORRIMÃO SIMPLES EM TUBO GALVANIZADO DIN 2440, D = 1 1/2" - FIXADO EM ALVENARIA </t>
  </si>
  <si>
    <t>FUN-CON-015</t>
  </si>
  <si>
    <t>SEE-BAR-005</t>
  </si>
  <si>
    <t xml:space="preserve">QUADRO PARA GIZ DE LAMINADO MELAMÍNICO COLOCADO 308 X 125 CM COM PORTA GIZ E MOLDURA, COM DOIS QUADROS PARA CARTAZES DE 127 X 125 CM </t>
  </si>
  <si>
    <t>14.10</t>
  </si>
  <si>
    <t>SEE-QUA-005</t>
  </si>
  <si>
    <t>ACE-BAR-020</t>
  </si>
  <si>
    <t xml:space="preserve">BARRA PARA APOIO P.N.E. L = 40 CM (PORTA) </t>
  </si>
  <si>
    <t>10.5.20</t>
  </si>
  <si>
    <t xml:space="preserve">ACE-BAR-005 </t>
  </si>
  <si>
    <t xml:space="preserve">BARRA DE APOIO EM AÇO INOX PARA P.N.E. L = 80 CM (LAVATÓRIO) </t>
  </si>
  <si>
    <t>REFORMA DA ESCOLA</t>
  </si>
  <si>
    <t>DEM-ALV-005</t>
  </si>
  <si>
    <t xml:space="preserve">DEMOLIÇÃO DE ALVENARIA DE TIJOLO E BLOCO SEM APROVEITAMENTO DO MATERIAL, INCLUSIVE AFASTAMENTO  </t>
  </si>
  <si>
    <t>DEM-BAN-00</t>
  </si>
  <si>
    <t>DEM-ENG-015</t>
  </si>
  <si>
    <t xml:space="preserve">REMOÇÃO DE BANCADA DE PEDRA (MÁRMORE, GRANITO, ARDÓSIA, MARMORITE, ETC.) </t>
  </si>
  <si>
    <t>DEMOLIÇÃO DE ENGRADAMENTO DE TELHA CERÂMICA COLONIAL OU FRANCESA INCLUSIVE EMPILHAMENTO</t>
  </si>
  <si>
    <t>DEM-LOU-005</t>
  </si>
  <si>
    <t>und</t>
  </si>
  <si>
    <t>REMOÇÃO DE LOUÇAS (LAVATÓRIO, BANHEIRA, PIA, VASO SANITÁRIO, TANQUE)</t>
  </si>
  <si>
    <t>DEM-LUM-005</t>
  </si>
  <si>
    <t xml:space="preserve">REMOÇÃO DE LUMINÁRIA FLUORESCENTE </t>
  </si>
  <si>
    <t xml:space="preserve">DEM-LUM-010 </t>
  </si>
  <si>
    <t xml:space="preserve">DEM-MET-005 </t>
  </si>
  <si>
    <t xml:space="preserve">REMOÇÃO DE METAIS (CONDUÍTE, SIFÃO, REGISTRO, TORNEIRAS, VALVULA DESCARGA) </t>
  </si>
  <si>
    <t xml:space="preserve"> REMOÇÃO DE LUMINÁRIA INCANDESCENTE  </t>
  </si>
  <si>
    <t xml:space="preserve">DEM-TEL-025 </t>
  </si>
  <si>
    <t>REMOÇÃO DE TELHA CERÂMICA COLONIAL OU FRANCESA, INCLUSIVE AFASTAMENTO E EMPILHAMENTO</t>
  </si>
  <si>
    <t>REFORÇO FUNDAÇÃO</t>
  </si>
  <si>
    <t xml:space="preserve">AMPLIAÇÃO DO 1° PAVIMENTO E CONSTRUÇÃO DO 2° PAVIMENTO </t>
  </si>
  <si>
    <t>TOTAL REFOMA + AMPLIAÇÃO + QUADRA</t>
  </si>
  <si>
    <t xml:space="preserve">FORNECIMENTO E ASSENTAMENTO DE PORTA DE CORRER MARCO/MONTANTE E  METALON CHAPA DOBRADA 18  PARTE INTERNA/ VENEZIANA CHAPA 14  3,60x 2,10  cm                         </t>
  </si>
  <si>
    <t xml:space="preserve">FORNECIMENTO E ASSENTAMENTO DE PORTA DE CORRER MARCO/MONTANTE E  METALON CHAPA DOBRADA 18  PARTE INTERNA/ VENEZIANA CHAPA 14 1,20x 2,10  cm                         </t>
  </si>
  <si>
    <t xml:space="preserve">FORNECIMENTO E ASSENTAMENTO DE PORTA DE CORRER MARCO/MONTANTE E  METALON CHAPA DOBRADA 18  PARTE INTERNA/ VENEZIANA CHAPA 14, 100 X 210 CM                           </t>
  </si>
  <si>
    <t xml:space="preserve">FORNECIMENTO E ASSENTAMENTO DE PORTA DE ABRIR MARCO/MONTANTE E  METALON CHAPA DOBRADA 18  PARTE INTERNA/ VENEZIANA CHAPA 14, 180 X 210 CM                           </t>
  </si>
  <si>
    <t>BARRAMENTO DE MADEIRA IPÊ PARA SALA DE AULA, L = 7 CM</t>
  </si>
  <si>
    <t xml:space="preserve">BARRAMENTO DE MADEIRA IPÊ PARA SALA DE AULA, L = 7 CM </t>
  </si>
  <si>
    <t>PIN-ACR-015</t>
  </si>
  <si>
    <t xml:space="preserve"> PINTURA ACRÍLICA, EM PAREDES, 2 DEMÃOS COM MASSA CORRIDA PVA, EXCLUSIVE FUNDO SELADOR </t>
  </si>
  <si>
    <t>1.14</t>
  </si>
  <si>
    <t>1.15</t>
  </si>
  <si>
    <t>1.16</t>
  </si>
  <si>
    <t>6.3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</si>
  <si>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</si>
  <si>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</si>
  <si>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</si>
  <si>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</si>
  <si>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</si>
  <si>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</si>
  <si>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</si>
  <si>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</si>
  <si>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</si>
  <si>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8.1.10</t>
  </si>
  <si>
    <t>8.1.11</t>
  </si>
  <si>
    <t>8.2.1</t>
  </si>
  <si>
    <t>9.2.2</t>
  </si>
  <si>
    <t>9.2.3</t>
  </si>
  <si>
    <t>9.2.4</t>
  </si>
  <si>
    <t>9.2.5</t>
  </si>
  <si>
    <t>9.2.6</t>
  </si>
  <si>
    <t>9.2.7</t>
  </si>
  <si>
    <t>9.3.2</t>
  </si>
  <si>
    <t>9.3.3</t>
  </si>
  <si>
    <t>9.4</t>
  </si>
  <si>
    <t>9.4.1</t>
  </si>
  <si>
    <t>9.4.2</t>
  </si>
  <si>
    <t>9.4.3</t>
  </si>
  <si>
    <t>9.4.4</t>
  </si>
  <si>
    <t>9.4.5</t>
  </si>
  <si>
    <t>9.4.6</t>
  </si>
  <si>
    <t>9.4.7</t>
  </si>
  <si>
    <t>9.4.8</t>
  </si>
  <si>
    <t>9.4.9</t>
  </si>
  <si>
    <t>9.4.10</t>
  </si>
  <si>
    <t>9.4.11</t>
  </si>
  <si>
    <t>9.4.12</t>
  </si>
  <si>
    <t>9.4.13</t>
  </si>
  <si>
    <t>9.4.14</t>
  </si>
  <si>
    <t>9.4.15</t>
  </si>
  <si>
    <t>9.4.16</t>
  </si>
  <si>
    <t>9.4.17</t>
  </si>
  <si>
    <t>9.4.18</t>
  </si>
  <si>
    <t>9.4.19</t>
  </si>
  <si>
    <t>9.4.20</t>
  </si>
  <si>
    <t>9.5</t>
  </si>
  <si>
    <t>9.5.1</t>
  </si>
  <si>
    <t>11.6</t>
  </si>
  <si>
    <t>AMPLIAÇÃO DO 1° PAVIMENTO E CONSTRUÇÃO DO 2° PAVIMENTO</t>
  </si>
  <si>
    <t>CONSTRUÇÃO DA QUADRA POLIESPORTIVA</t>
  </si>
  <si>
    <t>ENCARREGADO DE OBRAS</t>
  </si>
  <si>
    <t>ADMINISTRAÇÃO LOCAL (ENCARGOS SOCIAIS - MENSAL = 85% E HORISTA = 132,15%)</t>
  </si>
  <si>
    <t>2.5</t>
  </si>
  <si>
    <t>ADM-ENC-005</t>
  </si>
  <si>
    <t>EXECUÇÃO DE SUMIDOURO EM ALVENARIA</t>
  </si>
  <si>
    <t>EXECUÇÃO DE TANQUE SÉPTICO EM CONCRETO ARMADO E ALVENARIA,VOLUME 12.000 LITROS, INCLUSIVE BOTA FORA DE MATERIAL ESCAVADO</t>
  </si>
  <si>
    <t>um</t>
  </si>
  <si>
    <t>FORNECIMENTO E INSTALAÇÃO DE RESERVATÓRIO METÁLICO TIPO TAÇA COM ÁGUA NA COLUNA, CAPACIDADE 10500L, INCL. PINTURA ANTI-OXIDANTE INTERNA E EXTERNA, SOLDAS, ESCADAS FIXAS TIPO MARINHEIRO INTERNA E EXTERNA, BOCAL PARA INSPEÇÃO NA TAMPA SUPERIOR, CONEXÕES DE ENTRADA E SAÍDA DE ÁGUA, DRENO PARA LIMPEZA, EXTRAVASOR, SUPORTE DE BÓIA, SUPORTES COM ABRAÇADEIRAS PARA FIXAÇÃO DE TUBULAÇÃO, BASE METÁLICA PARA FIXAÇÃO DO RESERVATÓRIO E SUGESTÃO DE PROJETO DE FUNDAÇÃO</t>
  </si>
  <si>
    <t xml:space="preserve">                                                                    DIRETORIA DE OBRAS - SETOR DE PROJETOS</t>
  </si>
  <si>
    <t>1.17</t>
  </si>
  <si>
    <t>MOBILIZAÇÃO E DESMOBILIZAÇÃO DE OBRA (0,52% DO VALOR DA OBRA)</t>
  </si>
  <si>
    <t>MOB-DES-020</t>
  </si>
  <si>
    <t>MOBILIZAÇAO 0,52</t>
  </si>
  <si>
    <t>DIGITAR VALOR AO LADO</t>
  </si>
</sst>
</file>

<file path=xl/styles.xml><?xml version="1.0" encoding="utf-8"?>
<styleSheet xmlns="http://schemas.openxmlformats.org/spreadsheetml/2006/main">
  <numFmts count="5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 &quot;#,##0.00"/>
    <numFmt numFmtId="177" formatCode="_(* #,##0.0000_);_(* \(#,##0.0000\);_(* &quot;-&quot;??_);_(@_)"/>
    <numFmt numFmtId="178" formatCode="_(* #,##0.000_);_(* \(#,##0.000\);_(* &quot;-&quot;??_);_(@_)"/>
    <numFmt numFmtId="179" formatCode="0.000"/>
    <numFmt numFmtId="180" formatCode="0.00000"/>
    <numFmt numFmtId="181" formatCode="[$-416]dddd\,\ d&quot; de &quot;mmmm&quot; de &quot;yyyy"/>
    <numFmt numFmtId="182" formatCode="&quot;R$&quot;#,##0_);\(&quot;R$&quot;#,##0\)"/>
    <numFmt numFmtId="183" formatCode="&quot;R$&quot;#,##0_);[Red]\(&quot;R$&quot;#,##0\)"/>
    <numFmt numFmtId="184" formatCode="&quot;R$&quot;#,##0.00_);\(&quot;R$&quot;#,##0.00\)"/>
    <numFmt numFmtId="185" formatCode="&quot;R$&quot;#,##0.00_);[Red]\(&quot;R$&quot;#,##0.00\)"/>
    <numFmt numFmtId="186" formatCode="_(&quot;R$&quot;* #,##0_);_(&quot;R$&quot;* \(#,##0\);_(&quot;R$&quot;* &quot;-&quot;_);_(@_)"/>
    <numFmt numFmtId="187" formatCode="_(&quot;R$&quot;* #,##0.00_);_(&quot;R$&quot;* \(#,##0.00\);_(&quot;R$&quot;* &quot;-&quot;??_);_(@_)"/>
    <numFmt numFmtId="188" formatCode="&quot;Cr$&quot;#,##0_);\(&quot;Cr$&quot;#,##0\)"/>
    <numFmt numFmtId="189" formatCode="&quot;Cr$&quot;#,##0_);[Red]\(&quot;Cr$&quot;#,##0\)"/>
    <numFmt numFmtId="190" formatCode="&quot;Cr$&quot;#,##0.00_);\(&quot;Cr$&quot;#,##0.00\)"/>
    <numFmt numFmtId="191" formatCode="&quot;Cr$&quot;#,##0.00_);[Red]\(&quot;Cr$&quot;#,##0.00\)"/>
    <numFmt numFmtId="192" formatCode="_(&quot;Cr$&quot;* #,##0_);_(&quot;Cr$&quot;* \(#,##0\);_(&quot;Cr$&quot;* &quot;-&quot;_);_(@_)"/>
    <numFmt numFmtId="193" formatCode="_(&quot;Cr$&quot;* #,##0.00_);_(&quot;Cr$&quot;* \(#,##0.00\);_(&quot;Cr$&quot;* &quot;-&quot;??_);_(@_)"/>
    <numFmt numFmtId="194" formatCode="#,##0.0000_);\(#,##0.0000\)"/>
    <numFmt numFmtId="195" formatCode="0.0000%"/>
    <numFmt numFmtId="196" formatCode="#,##0.000_);[Red]\(#,##0.000\)"/>
    <numFmt numFmtId="197" formatCode="#,##0.0000_);[Red]\(#,##0.0000\)"/>
    <numFmt numFmtId="198" formatCode="0.0%"/>
    <numFmt numFmtId="199" formatCode="0.0"/>
    <numFmt numFmtId="200" formatCode="_(* #,##0.0_);_(* \(#,##0.0\);_(* &quot;-&quot;??_);_(@_)"/>
    <numFmt numFmtId="201" formatCode="_(* #,##0.0000_);_(* \(#,##0.0000\);_(* &quot;-&quot;????_);_(@_)"/>
    <numFmt numFmtId="202" formatCode="0.000%"/>
    <numFmt numFmtId="203" formatCode="dd/mm/yy;@"/>
    <numFmt numFmtId="204" formatCode="0.00_ ;[Red]\-0.00\ "/>
    <numFmt numFmtId="205" formatCode="#,##0.00_ ;[Red]\-#,##0.00\ "/>
    <numFmt numFmtId="206" formatCode="#,##0.00;[Red]#,##0.00"/>
    <numFmt numFmtId="207" formatCode="#,##0.000"/>
    <numFmt numFmtId="208" formatCode="#,##0.0000"/>
    <numFmt numFmtId="209" formatCode="0.000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10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sz val="10"/>
      <color indexed="57"/>
      <name val="Arial"/>
      <family val="2"/>
    </font>
    <font>
      <sz val="12"/>
      <name val="Arial"/>
      <family val="2"/>
    </font>
    <font>
      <b/>
      <sz val="9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3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4" borderId="0" xfId="50" applyFill="1">
      <alignment/>
      <protection/>
    </xf>
    <xf numFmtId="0" fontId="0" fillId="24" borderId="0" xfId="50" applyFill="1" applyBorder="1" applyAlignment="1">
      <alignment vertical="center"/>
      <protection/>
    </xf>
    <xf numFmtId="10" fontId="3" fillId="16" borderId="10" xfId="50" applyNumberFormat="1" applyFont="1" applyFill="1" applyBorder="1" applyAlignment="1">
      <alignment vertical="top" wrapText="1"/>
      <protection/>
    </xf>
    <xf numFmtId="0" fontId="13" fillId="0" borderId="0" xfId="0" applyFont="1" applyFill="1" applyAlignment="1">
      <alignment/>
    </xf>
    <xf numFmtId="4" fontId="0" fillId="24" borderId="0" xfId="50" applyNumberFormat="1" applyFill="1" applyBorder="1" applyAlignment="1">
      <alignment vertical="center" wrapText="1"/>
      <protection/>
    </xf>
    <xf numFmtId="4" fontId="0" fillId="24" borderId="0" xfId="50" applyNumberFormat="1" applyFill="1" applyAlignment="1">
      <alignment wrapText="1"/>
      <protection/>
    </xf>
    <xf numFmtId="0" fontId="0" fillId="16" borderId="0" xfId="0" applyFont="1" applyFill="1" applyAlignment="1">
      <alignment/>
    </xf>
    <xf numFmtId="0" fontId="2" fillId="16" borderId="11" xfId="0" applyFont="1" applyFill="1" applyBorder="1" applyAlignment="1">
      <alignment horizontal="center" vertical="center"/>
    </xf>
    <xf numFmtId="171" fontId="0" fillId="16" borderId="11" xfId="55" applyFont="1" applyFill="1" applyBorder="1" applyAlignment="1">
      <alignment horizontal="center" vertical="center" wrapText="1"/>
    </xf>
    <xf numFmtId="0" fontId="0" fillId="16" borderId="11" xfId="0" applyFont="1" applyFill="1" applyBorder="1" applyAlignment="1">
      <alignment horizontal="center" vertical="center"/>
    </xf>
    <xf numFmtId="0" fontId="13" fillId="16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24" borderId="0" xfId="50" applyFont="1" applyFill="1" applyBorder="1" applyAlignment="1">
      <alignment vertical="center" wrapText="1"/>
      <protection/>
    </xf>
    <xf numFmtId="0" fontId="0" fillId="24" borderId="0" xfId="50" applyFont="1" applyFill="1" applyAlignment="1">
      <alignment wrapText="1"/>
      <protection/>
    </xf>
    <xf numFmtId="171" fontId="2" fillId="16" borderId="11" xfId="55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justify" vertical="center" wrapText="1"/>
    </xf>
    <xf numFmtId="205" fontId="0" fillId="0" borderId="0" xfId="0" applyNumberFormat="1" applyFont="1" applyFill="1" applyAlignment="1">
      <alignment horizontal="center" vertical="center" wrapText="1"/>
    </xf>
    <xf numFmtId="171" fontId="0" fillId="0" borderId="0" xfId="55" applyFont="1" applyFill="1" applyAlignment="1">
      <alignment horizontal="center" vertical="center" wrapText="1"/>
    </xf>
    <xf numFmtId="171" fontId="11" fillId="0" borderId="0" xfId="55" applyFont="1" applyFill="1" applyAlignment="1">
      <alignment horizontal="right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49" fontId="2" fillId="16" borderId="12" xfId="0" applyNumberFormat="1" applyFont="1" applyFill="1" applyBorder="1" applyAlignment="1">
      <alignment horizontal="center" vertical="center"/>
    </xf>
    <xf numFmtId="171" fontId="11" fillId="16" borderId="11" xfId="55" applyFont="1" applyFill="1" applyBorder="1" applyAlignment="1">
      <alignment horizontal="center" vertical="center"/>
    </xf>
    <xf numFmtId="171" fontId="0" fillId="0" borderId="0" xfId="0" applyNumberFormat="1" applyFont="1" applyFill="1" applyAlignment="1">
      <alignment/>
    </xf>
    <xf numFmtId="10" fontId="3" fillId="16" borderId="13" xfId="50" applyNumberFormat="1" applyFont="1" applyFill="1" applyBorder="1" applyAlignment="1">
      <alignment vertical="top" wrapText="1"/>
      <protection/>
    </xf>
    <xf numFmtId="10" fontId="9" fillId="16" borderId="10" xfId="50" applyNumberFormat="1" applyFont="1" applyFill="1" applyBorder="1" applyAlignment="1">
      <alignment vertical="top" wrapText="1"/>
      <protection/>
    </xf>
    <xf numFmtId="171" fontId="0" fillId="0" borderId="0" xfId="0" applyNumberFormat="1" applyFont="1" applyFill="1" applyBorder="1" applyAlignment="1">
      <alignment/>
    </xf>
    <xf numFmtId="0" fontId="0" fillId="24" borderId="14" xfId="50" applyFill="1" applyBorder="1" applyAlignment="1">
      <alignment vertical="center"/>
      <protection/>
    </xf>
    <xf numFmtId="10" fontId="3" fillId="0" borderId="10" xfId="50" applyNumberFormat="1" applyFont="1" applyFill="1" applyBorder="1" applyAlignment="1">
      <alignment vertical="top" wrapText="1"/>
      <protection/>
    </xf>
    <xf numFmtId="10" fontId="3" fillId="0" borderId="13" xfId="50" applyNumberFormat="1" applyFont="1" applyFill="1" applyBorder="1" applyAlignment="1">
      <alignment vertical="top" wrapText="1"/>
      <protection/>
    </xf>
    <xf numFmtId="0" fontId="2" fillId="16" borderId="15" xfId="0" applyFont="1" applyFill="1" applyBorder="1" applyAlignment="1">
      <alignment horizontal="center" vertical="center"/>
    </xf>
    <xf numFmtId="49" fontId="2" fillId="16" borderId="16" xfId="0" applyNumberFormat="1" applyFont="1" applyFill="1" applyBorder="1" applyAlignment="1">
      <alignment horizontal="center" vertical="center"/>
    </xf>
    <xf numFmtId="171" fontId="0" fillId="16" borderId="17" xfId="55" applyFont="1" applyFill="1" applyBorder="1" applyAlignment="1">
      <alignment horizontal="center" vertical="center" wrapText="1"/>
    </xf>
    <xf numFmtId="171" fontId="2" fillId="16" borderId="17" xfId="55" applyFont="1" applyFill="1" applyBorder="1" applyAlignment="1">
      <alignment horizontal="center" vertical="center" wrapText="1"/>
    </xf>
    <xf numFmtId="0" fontId="2" fillId="16" borderId="17" xfId="0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center" vertical="center"/>
    </xf>
    <xf numFmtId="171" fontId="0" fillId="0" borderId="17" xfId="55" applyFont="1" applyFill="1" applyBorder="1" applyAlignment="1">
      <alignment horizontal="center" vertical="center" wrapText="1"/>
    </xf>
    <xf numFmtId="171" fontId="0" fillId="0" borderId="17" xfId="55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/>
    </xf>
    <xf numFmtId="204" fontId="0" fillId="0" borderId="17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justify" wrapText="1"/>
    </xf>
    <xf numFmtId="4" fontId="0" fillId="0" borderId="17" xfId="0" applyNumberFormat="1" applyFont="1" applyFill="1" applyBorder="1" applyAlignment="1">
      <alignment horizontal="right" vertical="center"/>
    </xf>
    <xf numFmtId="4" fontId="0" fillId="0" borderId="17" xfId="47" applyNumberFormat="1" applyFont="1" applyFill="1" applyBorder="1" applyAlignment="1">
      <alignment horizontal="right" vertical="center"/>
    </xf>
    <xf numFmtId="0" fontId="2" fillId="16" borderId="17" xfId="0" applyFont="1" applyFill="1" applyBorder="1" applyAlignment="1">
      <alignment horizontal="justify" vertical="center" wrapText="1"/>
    </xf>
    <xf numFmtId="0" fontId="0" fillId="16" borderId="17" xfId="0" applyFont="1" applyFill="1" applyBorder="1" applyAlignment="1">
      <alignment/>
    </xf>
    <xf numFmtId="171" fontId="0" fillId="16" borderId="17" xfId="55" applyFont="1" applyFill="1" applyBorder="1" applyAlignment="1">
      <alignment horizontal="right" vertical="center" wrapText="1"/>
    </xf>
    <xf numFmtId="171" fontId="2" fillId="16" borderId="17" xfId="55" applyFont="1" applyFill="1" applyBorder="1" applyAlignment="1">
      <alignment horizontal="right" vertical="center" wrapText="1"/>
    </xf>
    <xf numFmtId="0" fontId="0" fillId="16" borderId="17" xfId="0" applyFont="1" applyFill="1" applyBorder="1" applyAlignment="1">
      <alignment horizontal="center"/>
    </xf>
    <xf numFmtId="171" fontId="0" fillId="0" borderId="17" xfId="55" applyFont="1" applyFill="1" applyBorder="1" applyAlignment="1">
      <alignment horizontal="center" vertical="center"/>
    </xf>
    <xf numFmtId="4" fontId="0" fillId="16" borderId="17" xfId="0" applyNumberFormat="1" applyFont="1" applyFill="1" applyBorder="1" applyAlignment="1">
      <alignment/>
    </xf>
    <xf numFmtId="171" fontId="2" fillId="0" borderId="15" xfId="0" applyNumberFormat="1" applyFont="1" applyFill="1" applyBorder="1" applyAlignment="1">
      <alignment horizontal="center"/>
    </xf>
    <xf numFmtId="0" fontId="2" fillId="16" borderId="16" xfId="0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 wrapText="1"/>
    </xf>
    <xf numFmtId="171" fontId="0" fillId="0" borderId="10" xfId="55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horizontal="left" vertical="center" wrapText="1"/>
    </xf>
    <xf numFmtId="0" fontId="2" fillId="0" borderId="12" xfId="50" applyFont="1" applyFill="1" applyBorder="1" applyAlignment="1">
      <alignment horizontal="center" vertical="center"/>
      <protection/>
    </xf>
    <xf numFmtId="0" fontId="2" fillId="0" borderId="19" xfId="50" applyFont="1" applyFill="1" applyBorder="1" applyAlignment="1">
      <alignment horizontal="center" vertical="center"/>
      <protection/>
    </xf>
    <xf numFmtId="4" fontId="2" fillId="0" borderId="11" xfId="50" applyNumberFormat="1" applyFont="1" applyFill="1" applyBorder="1" applyAlignment="1">
      <alignment horizontal="center" vertical="center" wrapText="1"/>
      <protection/>
    </xf>
    <xf numFmtId="0" fontId="2" fillId="0" borderId="11" xfId="50" applyFont="1" applyFill="1" applyBorder="1" applyAlignment="1">
      <alignment horizontal="center" vertical="center" wrapText="1"/>
      <protection/>
    </xf>
    <xf numFmtId="0" fontId="0" fillId="0" borderId="14" xfId="50" applyFill="1" applyBorder="1" applyAlignment="1">
      <alignment horizontal="center" vertical="center" wrapText="1"/>
      <protection/>
    </xf>
    <xf numFmtId="0" fontId="0" fillId="0" borderId="20" xfId="50" applyFill="1" applyBorder="1" applyAlignment="1">
      <alignment vertical="center" wrapText="1"/>
      <protection/>
    </xf>
    <xf numFmtId="0" fontId="2" fillId="0" borderId="11" xfId="50" applyFont="1" applyFill="1" applyBorder="1" applyAlignment="1">
      <alignment horizontal="center" vertical="center"/>
      <protection/>
    </xf>
    <xf numFmtId="10" fontId="8" fillId="0" borderId="10" xfId="50" applyNumberFormat="1" applyFont="1" applyFill="1" applyBorder="1" applyAlignment="1">
      <alignment vertical="top" wrapText="1"/>
      <protection/>
    </xf>
    <xf numFmtId="4" fontId="8" fillId="0" borderId="17" xfId="50" applyNumberFormat="1" applyFont="1" applyFill="1" applyBorder="1" applyAlignment="1">
      <alignment vertical="top" wrapText="1"/>
      <protection/>
    </xf>
    <xf numFmtId="4" fontId="8" fillId="0" borderId="10" xfId="50" applyNumberFormat="1" applyFont="1" applyFill="1" applyBorder="1" applyAlignment="1">
      <alignment vertical="top" wrapText="1"/>
      <protection/>
    </xf>
    <xf numFmtId="4" fontId="8" fillId="0" borderId="21" xfId="50" applyNumberFormat="1" applyFont="1" applyFill="1" applyBorder="1" applyAlignment="1">
      <alignment vertical="top" wrapText="1"/>
      <protection/>
    </xf>
    <xf numFmtId="10" fontId="9" fillId="0" borderId="22" xfId="53" applyNumberFormat="1" applyFont="1" applyFill="1" applyBorder="1" applyAlignment="1">
      <alignment vertical="top" wrapText="1"/>
    </xf>
    <xf numFmtId="4" fontId="8" fillId="0" borderId="15" xfId="50" applyNumberFormat="1" applyFont="1" applyFill="1" applyBorder="1" applyAlignment="1">
      <alignment vertical="top" wrapText="1"/>
      <protection/>
    </xf>
    <xf numFmtId="4" fontId="8" fillId="0" borderId="13" xfId="50" applyNumberFormat="1" applyFont="1" applyFill="1" applyBorder="1" applyAlignment="1">
      <alignment vertical="top" wrapText="1"/>
      <protection/>
    </xf>
    <xf numFmtId="4" fontId="8" fillId="0" borderId="23" xfId="50" applyNumberFormat="1" applyFont="1" applyFill="1" applyBorder="1" applyAlignment="1">
      <alignment vertical="top" wrapText="1"/>
      <protection/>
    </xf>
    <xf numFmtId="10" fontId="9" fillId="16" borderId="17" xfId="50" applyNumberFormat="1" applyFont="1" applyFill="1" applyBorder="1" applyAlignment="1">
      <alignment vertical="top" wrapText="1"/>
      <protection/>
    </xf>
    <xf numFmtId="171" fontId="0" fillId="0" borderId="24" xfId="55" applyFont="1" applyFill="1" applyBorder="1" applyAlignment="1">
      <alignment horizontal="right" vertical="center" wrapText="1"/>
    </xf>
    <xf numFmtId="171" fontId="0" fillId="0" borderId="0" xfId="55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justify" vertical="center" wrapText="1"/>
    </xf>
    <xf numFmtId="0" fontId="0" fillId="0" borderId="24" xfId="0" applyFont="1" applyFill="1" applyBorder="1" applyAlignment="1">
      <alignment horizontal="center" vertical="center"/>
    </xf>
    <xf numFmtId="171" fontId="0" fillId="0" borderId="24" xfId="55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50" applyNumberFormat="1" applyFont="1" applyFill="1" applyBorder="1" applyAlignment="1">
      <alignment vertical="center" wrapText="1"/>
      <protection/>
    </xf>
    <xf numFmtId="0" fontId="32" fillId="0" borderId="0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49" fontId="2" fillId="25" borderId="16" xfId="0" applyNumberFormat="1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justify" vertical="center" wrapText="1"/>
    </xf>
    <xf numFmtId="0" fontId="0" fillId="25" borderId="17" xfId="0" applyFont="1" applyFill="1" applyBorder="1" applyAlignment="1">
      <alignment horizontal="center"/>
    </xf>
    <xf numFmtId="171" fontId="0" fillId="25" borderId="17" xfId="55" applyFont="1" applyFill="1" applyBorder="1" applyAlignment="1">
      <alignment horizontal="right" vertical="center" wrapText="1"/>
    </xf>
    <xf numFmtId="171" fontId="2" fillId="25" borderId="17" xfId="55" applyFont="1" applyFill="1" applyBorder="1" applyAlignment="1">
      <alignment horizontal="right" vertical="center" wrapText="1"/>
    </xf>
    <xf numFmtId="0" fontId="2" fillId="25" borderId="17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/>
    </xf>
    <xf numFmtId="0" fontId="0" fillId="25" borderId="0" xfId="0" applyFont="1" applyFill="1" applyAlignment="1">
      <alignment/>
    </xf>
    <xf numFmtId="171" fontId="0" fillId="25" borderId="0" xfId="0" applyNumberFormat="1" applyFont="1" applyFill="1" applyAlignment="1">
      <alignment/>
    </xf>
    <xf numFmtId="49" fontId="2" fillId="25" borderId="16" xfId="0" applyNumberFormat="1" applyFont="1" applyFill="1" applyBorder="1" applyAlignment="1">
      <alignment horizontal="center" vertical="center" wrapText="1"/>
    </xf>
    <xf numFmtId="0" fontId="0" fillId="25" borderId="17" xfId="0" applyFont="1" applyFill="1" applyBorder="1" applyAlignment="1">
      <alignment horizontal="center" vertical="center"/>
    </xf>
    <xf numFmtId="0" fontId="13" fillId="25" borderId="0" xfId="0" applyFont="1" applyFill="1" applyAlignment="1">
      <alignment/>
    </xf>
    <xf numFmtId="4" fontId="0" fillId="25" borderId="17" xfId="0" applyNumberFormat="1" applyFont="1" applyFill="1" applyBorder="1" applyAlignment="1">
      <alignment/>
    </xf>
    <xf numFmtId="205" fontId="0" fillId="16" borderId="11" xfId="0" applyNumberFormat="1" applyFont="1" applyFill="1" applyBorder="1" applyAlignment="1">
      <alignment horizontal="center" vertical="center" wrapText="1"/>
    </xf>
    <xf numFmtId="171" fontId="2" fillId="16" borderId="11" xfId="55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center" wrapText="1"/>
    </xf>
    <xf numFmtId="0" fontId="2" fillId="16" borderId="19" xfId="0" applyFont="1" applyFill="1" applyBorder="1" applyAlignment="1">
      <alignment horizontal="center" vertical="center"/>
    </xf>
    <xf numFmtId="171" fontId="2" fillId="16" borderId="11" xfId="55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horizontal="right" vertical="center" wrapText="1"/>
    </xf>
    <xf numFmtId="0" fontId="0" fillId="0" borderId="17" xfId="50" applyFont="1" applyFill="1" applyBorder="1" applyAlignment="1">
      <alignment horizontal="center" vertical="center"/>
      <protection/>
    </xf>
    <xf numFmtId="0" fontId="0" fillId="0" borderId="17" xfId="50" applyFont="1" applyFill="1" applyBorder="1" applyAlignment="1">
      <alignment horizontal="justify" vertical="center" wrapText="1"/>
      <protection/>
    </xf>
    <xf numFmtId="49" fontId="0" fillId="0" borderId="16" xfId="50" applyNumberFormat="1" applyFont="1" applyFill="1" applyBorder="1" applyAlignment="1">
      <alignment horizontal="center" vertical="center" wrapText="1"/>
      <protection/>
    </xf>
    <xf numFmtId="171" fontId="0" fillId="0" borderId="17" xfId="50" applyNumberFormat="1" applyFont="1" applyFill="1" applyBorder="1" applyAlignment="1">
      <alignment horizontal="right" vertical="center"/>
      <protection/>
    </xf>
    <xf numFmtId="10" fontId="9" fillId="16" borderId="13" xfId="50" applyNumberFormat="1" applyFont="1" applyFill="1" applyBorder="1" applyAlignment="1">
      <alignment vertical="top" wrapText="1"/>
      <protection/>
    </xf>
    <xf numFmtId="10" fontId="4" fillId="0" borderId="13" xfId="57" applyNumberFormat="1" applyFont="1" applyFill="1" applyBorder="1" applyAlignment="1">
      <alignment vertical="top" wrapText="1"/>
    </xf>
    <xf numFmtId="39" fontId="9" fillId="0" borderId="11" xfId="55" applyNumberFormat="1" applyFont="1" applyFill="1" applyBorder="1" applyAlignment="1">
      <alignment vertical="top" wrapText="1"/>
    </xf>
    <xf numFmtId="0" fontId="0" fillId="24" borderId="26" xfId="50" applyFill="1" applyBorder="1" applyAlignment="1">
      <alignment vertical="center"/>
      <protection/>
    </xf>
    <xf numFmtId="0" fontId="2" fillId="0" borderId="27" xfId="50" applyFont="1" applyFill="1" applyBorder="1" applyAlignment="1">
      <alignment horizontal="center" vertical="center"/>
      <protection/>
    </xf>
    <xf numFmtId="171" fontId="34" fillId="16" borderId="17" xfId="55" applyFont="1" applyFill="1" applyBorder="1" applyAlignment="1">
      <alignment horizontal="right" vertical="center"/>
    </xf>
    <xf numFmtId="171" fontId="0" fillId="16" borderId="17" xfId="55" applyFont="1" applyFill="1" applyBorder="1" applyAlignment="1">
      <alignment horizontal="right" vertical="center"/>
    </xf>
    <xf numFmtId="171" fontId="2" fillId="16" borderId="17" xfId="55" applyFont="1" applyFill="1" applyBorder="1" applyAlignment="1">
      <alignment horizontal="right" vertical="center"/>
    </xf>
    <xf numFmtId="0" fontId="2" fillId="16" borderId="28" xfId="0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/>
    </xf>
    <xf numFmtId="171" fontId="0" fillId="0" borderId="17" xfId="55" applyFont="1" applyFill="1" applyBorder="1" applyAlignment="1">
      <alignment horizontal="right" vertical="center"/>
    </xf>
    <xf numFmtId="171" fontId="0" fillId="0" borderId="10" xfId="55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>
      <alignment horizontal="center" vertical="center"/>
    </xf>
    <xf numFmtId="10" fontId="9" fillId="0" borderId="10" xfId="50" applyNumberFormat="1" applyFont="1" applyFill="1" applyBorder="1" applyAlignment="1">
      <alignment vertical="top" wrapText="1"/>
      <protection/>
    </xf>
    <xf numFmtId="1" fontId="2" fillId="0" borderId="25" xfId="0" applyNumberFormat="1" applyFont="1" applyBorder="1" applyAlignment="1">
      <alignment horizontal="center"/>
    </xf>
    <xf numFmtId="0" fontId="0" fillId="16" borderId="12" xfId="0" applyFont="1" applyFill="1" applyBorder="1" applyAlignment="1">
      <alignment vertical="center"/>
    </xf>
    <xf numFmtId="0" fontId="2" fillId="16" borderId="29" xfId="0" applyFont="1" applyFill="1" applyBorder="1" applyAlignment="1">
      <alignment horizontal="center" vertical="center"/>
    </xf>
    <xf numFmtId="10" fontId="3" fillId="0" borderId="10" xfId="50" applyNumberFormat="1" applyFont="1" applyFill="1" applyBorder="1" applyAlignment="1">
      <alignment horizontal="right" vertical="center" wrapText="1"/>
      <protection/>
    </xf>
    <xf numFmtId="4" fontId="8" fillId="0" borderId="17" xfId="50" applyNumberFormat="1" applyFont="1" applyFill="1" applyBorder="1" applyAlignment="1">
      <alignment horizontal="right" vertical="top" wrapText="1"/>
      <protection/>
    </xf>
    <xf numFmtId="4" fontId="4" fillId="0" borderId="17" xfId="50" applyNumberFormat="1" applyFont="1" applyFill="1" applyBorder="1" applyAlignment="1">
      <alignment horizontal="right" vertical="center" wrapText="1"/>
      <protection/>
    </xf>
    <xf numFmtId="10" fontId="8" fillId="0" borderId="17" xfId="53" applyNumberFormat="1" applyFont="1" applyFill="1" applyBorder="1" applyAlignment="1">
      <alignment horizontal="right" vertical="top" wrapText="1"/>
    </xf>
    <xf numFmtId="4" fontId="8" fillId="0" borderId="24" xfId="50" applyNumberFormat="1" applyFont="1" applyFill="1" applyBorder="1" applyAlignment="1">
      <alignment horizontal="right" vertical="top" wrapText="1"/>
      <protection/>
    </xf>
    <xf numFmtId="10" fontId="8" fillId="0" borderId="10" xfId="53" applyNumberFormat="1" applyFont="1" applyFill="1" applyBorder="1" applyAlignment="1">
      <alignment horizontal="right" vertical="top" wrapText="1"/>
    </xf>
    <xf numFmtId="4" fontId="8" fillId="0" borderId="21" xfId="50" applyNumberFormat="1" applyFont="1" applyFill="1" applyBorder="1" applyAlignment="1">
      <alignment horizontal="right" vertical="top" wrapText="1"/>
      <protection/>
    </xf>
    <xf numFmtId="4" fontId="4" fillId="0" borderId="24" xfId="50" applyNumberFormat="1" applyFont="1" applyFill="1" applyBorder="1" applyAlignment="1">
      <alignment horizontal="right" vertical="center" wrapText="1"/>
      <protection/>
    </xf>
    <xf numFmtId="4" fontId="4" fillId="0" borderId="21" xfId="50" applyNumberFormat="1" applyFont="1" applyFill="1" applyBorder="1" applyAlignment="1">
      <alignment horizontal="right" vertical="center" wrapText="1"/>
      <protection/>
    </xf>
    <xf numFmtId="9" fontId="9" fillId="0" borderId="11" xfId="53" applyFont="1" applyFill="1" applyBorder="1" applyAlignment="1">
      <alignment horizontal="right" vertical="top" wrapText="1"/>
    </xf>
    <xf numFmtId="10" fontId="3" fillId="0" borderId="11" xfId="50" applyNumberFormat="1" applyFont="1" applyFill="1" applyBorder="1" applyAlignment="1">
      <alignment horizontal="right" vertical="center" wrapText="1"/>
      <protection/>
    </xf>
    <xf numFmtId="4" fontId="9" fillId="0" borderId="19" xfId="50" applyNumberFormat="1" applyFont="1" applyFill="1" applyBorder="1" applyAlignment="1">
      <alignment horizontal="right" vertical="top" wrapText="1"/>
      <protection/>
    </xf>
    <xf numFmtId="4" fontId="3" fillId="0" borderId="19" xfId="50" applyNumberFormat="1" applyFont="1" applyFill="1" applyBorder="1" applyAlignment="1">
      <alignment horizontal="right" vertical="center" wrapText="1"/>
      <protection/>
    </xf>
    <xf numFmtId="10" fontId="9" fillId="0" borderId="30" xfId="53" applyNumberFormat="1" applyFont="1" applyFill="1" applyBorder="1" applyAlignment="1">
      <alignment vertical="top" wrapText="1"/>
    </xf>
    <xf numFmtId="39" fontId="9" fillId="0" borderId="29" xfId="55" applyNumberFormat="1" applyFont="1" applyFill="1" applyBorder="1" applyAlignment="1">
      <alignment vertical="top" wrapText="1"/>
    </xf>
    <xf numFmtId="43" fontId="0" fillId="16" borderId="0" xfId="0" applyNumberFormat="1" applyFont="1" applyFill="1" applyAlignment="1">
      <alignment/>
    </xf>
    <xf numFmtId="0" fontId="10" fillId="0" borderId="3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2" fontId="33" fillId="0" borderId="36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2" fillId="16" borderId="36" xfId="0" applyFont="1" applyFill="1" applyBorder="1" applyAlignment="1">
      <alignment horizontal="center" vertical="center"/>
    </xf>
    <xf numFmtId="10" fontId="9" fillId="0" borderId="10" xfId="50" applyNumberFormat="1" applyFont="1" applyFill="1" applyBorder="1" applyAlignment="1">
      <alignment horizontal="right" vertical="top" wrapText="1"/>
      <protection/>
    </xf>
    <xf numFmtId="4" fontId="9" fillId="0" borderId="17" xfId="50" applyNumberFormat="1" applyFont="1" applyFill="1" applyBorder="1" applyAlignment="1">
      <alignment horizontal="right" vertical="top" wrapText="1"/>
      <protection/>
    </xf>
    <xf numFmtId="4" fontId="3" fillId="0" borderId="17" xfId="50" applyNumberFormat="1" applyFont="1" applyFill="1" applyBorder="1" applyAlignment="1">
      <alignment horizontal="right" vertical="center" wrapText="1"/>
      <protection/>
    </xf>
    <xf numFmtId="10" fontId="9" fillId="0" borderId="17" xfId="53" applyNumberFormat="1" applyFont="1" applyFill="1" applyBorder="1" applyAlignment="1">
      <alignment horizontal="right" vertical="top" wrapText="1"/>
    </xf>
    <xf numFmtId="4" fontId="9" fillId="0" borderId="17" xfId="50" applyNumberFormat="1" applyFont="1" applyFill="1" applyBorder="1" applyAlignment="1">
      <alignment vertical="top" wrapText="1"/>
      <protection/>
    </xf>
    <xf numFmtId="4" fontId="9" fillId="0" borderId="15" xfId="50" applyNumberFormat="1" applyFont="1" applyFill="1" applyBorder="1" applyAlignment="1">
      <alignment vertical="top" wrapText="1"/>
      <protection/>
    </xf>
    <xf numFmtId="171" fontId="0" fillId="0" borderId="28" xfId="55" applyFont="1" applyFill="1" applyBorder="1" applyAlignment="1">
      <alignment horizontal="center" vertical="center" wrapText="1"/>
    </xf>
    <xf numFmtId="0" fontId="2" fillId="16" borderId="37" xfId="0" applyFont="1" applyFill="1" applyBorder="1" applyAlignment="1">
      <alignment horizontal="center" vertical="center"/>
    </xf>
    <xf numFmtId="10" fontId="9" fillId="16" borderId="38" xfId="50" applyNumberFormat="1" applyFont="1" applyFill="1" applyBorder="1" applyAlignment="1">
      <alignment vertical="top" wrapText="1"/>
      <protection/>
    </xf>
    <xf numFmtId="4" fontId="9" fillId="0" borderId="39" xfId="50" applyNumberFormat="1" applyFont="1" applyFill="1" applyBorder="1" applyAlignment="1">
      <alignment vertical="top" wrapText="1"/>
      <protection/>
    </xf>
    <xf numFmtId="171" fontId="0" fillId="0" borderId="21" xfId="55" applyFont="1" applyFill="1" applyBorder="1" applyAlignment="1">
      <alignment horizontal="center" vertical="center"/>
    </xf>
    <xf numFmtId="171" fontId="0" fillId="0" borderId="21" xfId="55" applyFont="1" applyFill="1" applyBorder="1" applyAlignment="1">
      <alignment horizontal="right" vertical="center" wrapText="1"/>
    </xf>
    <xf numFmtId="1" fontId="2" fillId="0" borderId="23" xfId="0" applyNumberFormat="1" applyFont="1" applyBorder="1" applyAlignment="1">
      <alignment horizontal="center"/>
    </xf>
    <xf numFmtId="0" fontId="35" fillId="16" borderId="22" xfId="0" applyFont="1" applyFill="1" applyBorder="1" applyAlignment="1">
      <alignment/>
    </xf>
    <xf numFmtId="0" fontId="0" fillId="16" borderId="22" xfId="0" applyFill="1" applyBorder="1" applyAlignment="1">
      <alignment/>
    </xf>
    <xf numFmtId="0" fontId="0" fillId="16" borderId="22" xfId="0" applyFill="1" applyBorder="1" applyAlignment="1">
      <alignment vertical="center"/>
    </xf>
    <xf numFmtId="0" fontId="2" fillId="0" borderId="25" xfId="0" applyNumberFormat="1" applyFont="1" applyBorder="1" applyAlignment="1">
      <alignment horizontal="center"/>
    </xf>
    <xf numFmtId="0" fontId="0" fillId="16" borderId="40" xfId="0" applyFont="1" applyFill="1" applyBorder="1" applyAlignment="1">
      <alignment vertical="center"/>
    </xf>
    <xf numFmtId="0" fontId="2" fillId="16" borderId="37" xfId="0" applyFont="1" applyFill="1" applyBorder="1" applyAlignment="1">
      <alignment horizontal="right" vertical="center" wrapText="1"/>
    </xf>
    <xf numFmtId="205" fontId="0" fillId="16" borderId="37" xfId="0" applyNumberFormat="1" applyFont="1" applyFill="1" applyBorder="1" applyAlignment="1">
      <alignment horizontal="center" vertical="center" wrapText="1"/>
    </xf>
    <xf numFmtId="171" fontId="0" fillId="16" borderId="37" xfId="55" applyFont="1" applyFill="1" applyBorder="1" applyAlignment="1">
      <alignment horizontal="center" vertical="center" wrapText="1"/>
    </xf>
    <xf numFmtId="171" fontId="2" fillId="16" borderId="37" xfId="55" applyFont="1" applyFill="1" applyBorder="1" applyAlignment="1">
      <alignment horizontal="right" vertical="center" wrapText="1"/>
    </xf>
    <xf numFmtId="0" fontId="2" fillId="16" borderId="41" xfId="0" applyFont="1" applyFill="1" applyBorder="1" applyAlignment="1">
      <alignment horizontal="center" vertical="center"/>
    </xf>
    <xf numFmtId="0" fontId="0" fillId="16" borderId="30" xfId="0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205" fontId="0" fillId="0" borderId="0" xfId="0" applyNumberFormat="1" applyFont="1" applyFill="1" applyBorder="1" applyAlignment="1">
      <alignment horizontal="center" vertical="center" wrapText="1"/>
    </xf>
    <xf numFmtId="171" fontId="11" fillId="0" borderId="0" xfId="55" applyFont="1" applyFill="1" applyBorder="1" applyAlignment="1">
      <alignment horizontal="right"/>
    </xf>
    <xf numFmtId="0" fontId="0" fillId="0" borderId="26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 horizontal="justify" vertical="center" wrapText="1"/>
    </xf>
    <xf numFmtId="205" fontId="0" fillId="0" borderId="43" xfId="0" applyNumberFormat="1" applyFont="1" applyFill="1" applyBorder="1" applyAlignment="1">
      <alignment horizontal="center" vertical="center" wrapText="1"/>
    </xf>
    <xf numFmtId="171" fontId="0" fillId="0" borderId="43" xfId="55" applyFont="1" applyFill="1" applyBorder="1" applyAlignment="1">
      <alignment horizontal="center" vertical="center" wrapText="1"/>
    </xf>
    <xf numFmtId="171" fontId="11" fillId="0" borderId="43" xfId="55" applyFont="1" applyFill="1" applyBorder="1" applyAlignment="1">
      <alignment horizontal="right"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 horizontal="justify" vertical="center" wrapText="1"/>
    </xf>
    <xf numFmtId="205" fontId="0" fillId="0" borderId="46" xfId="0" applyNumberFormat="1" applyFont="1" applyFill="1" applyBorder="1" applyAlignment="1">
      <alignment horizontal="center" vertical="center" wrapText="1"/>
    </xf>
    <xf numFmtId="171" fontId="0" fillId="0" borderId="46" xfId="55" applyFont="1" applyFill="1" applyBorder="1" applyAlignment="1">
      <alignment horizontal="center" vertical="center" wrapText="1"/>
    </xf>
    <xf numFmtId="171" fontId="11" fillId="0" borderId="46" xfId="55" applyFont="1" applyFill="1" applyBorder="1" applyAlignment="1">
      <alignment horizontal="right"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16" borderId="21" xfId="0" applyFont="1" applyFill="1" applyBorder="1" applyAlignment="1">
      <alignment horizontal="center" vertical="center"/>
    </xf>
    <xf numFmtId="0" fontId="2" fillId="16" borderId="48" xfId="0" applyFont="1" applyFill="1" applyBorder="1" applyAlignment="1">
      <alignment horizontal="center" vertical="center"/>
    </xf>
    <xf numFmtId="0" fontId="2" fillId="16" borderId="21" xfId="0" applyFont="1" applyFill="1" applyBorder="1" applyAlignment="1">
      <alignment horizontal="center" vertical="center" wrapText="1"/>
    </xf>
    <xf numFmtId="171" fontId="2" fillId="16" borderId="21" xfId="55" applyFont="1" applyFill="1" applyBorder="1" applyAlignment="1">
      <alignment horizontal="center" vertical="center" wrapText="1"/>
    </xf>
    <xf numFmtId="0" fontId="2" fillId="16" borderId="23" xfId="0" applyFont="1" applyFill="1" applyBorder="1" applyAlignment="1">
      <alignment horizontal="center" vertical="center"/>
    </xf>
    <xf numFmtId="171" fontId="13" fillId="0" borderId="17" xfId="55" applyFont="1" applyFill="1" applyBorder="1" applyAlignment="1">
      <alignment horizontal="center" vertical="center"/>
    </xf>
    <xf numFmtId="171" fontId="13" fillId="16" borderId="17" xfId="55" applyFont="1" applyFill="1" applyBorder="1" applyAlignment="1">
      <alignment horizontal="center" vertical="center" wrapText="1"/>
    </xf>
    <xf numFmtId="171" fontId="13" fillId="25" borderId="17" xfId="55" applyFont="1" applyFill="1" applyBorder="1" applyAlignment="1">
      <alignment horizontal="center" vertical="center"/>
    </xf>
    <xf numFmtId="171" fontId="13" fillId="25" borderId="17" xfId="55" applyFont="1" applyFill="1" applyBorder="1" applyAlignment="1">
      <alignment horizontal="center" vertical="center" wrapText="1"/>
    </xf>
    <xf numFmtId="171" fontId="34" fillId="16" borderId="17" xfId="55" applyFont="1" applyFill="1" applyBorder="1" applyAlignment="1">
      <alignment horizontal="center" vertical="center" wrapText="1"/>
    </xf>
    <xf numFmtId="171" fontId="34" fillId="25" borderId="17" xfId="55" applyFont="1" applyFill="1" applyBorder="1" applyAlignment="1">
      <alignment horizontal="center" vertical="center"/>
    </xf>
    <xf numFmtId="171" fontId="34" fillId="25" borderId="17" xfId="55" applyFont="1" applyFill="1" applyBorder="1" applyAlignment="1">
      <alignment horizontal="center" vertical="center" wrapText="1"/>
    </xf>
    <xf numFmtId="171" fontId="0" fillId="0" borderId="17" xfId="57" applyFont="1" applyFill="1" applyBorder="1" applyAlignment="1">
      <alignment horizontal="center" vertical="center"/>
    </xf>
    <xf numFmtId="171" fontId="0" fillId="0" borderId="21" xfId="55" applyFont="1" applyFill="1" applyBorder="1" applyAlignment="1">
      <alignment horizontal="center" vertical="center" wrapText="1"/>
    </xf>
    <xf numFmtId="2" fontId="0" fillId="0" borderId="17" xfId="0" applyNumberFormat="1" applyFont="1" applyBorder="1" applyAlignment="1">
      <alignment/>
    </xf>
    <xf numFmtId="10" fontId="36" fillId="0" borderId="10" xfId="50" applyNumberFormat="1" applyFont="1" applyFill="1" applyBorder="1" applyAlignment="1">
      <alignment vertical="top" wrapText="1"/>
      <protection/>
    </xf>
    <xf numFmtId="1" fontId="2" fillId="0" borderId="25" xfId="0" applyNumberFormat="1" applyFont="1" applyBorder="1" applyAlignment="1">
      <alignment horizontal="center" vertical="center"/>
    </xf>
    <xf numFmtId="10" fontId="9" fillId="0" borderId="11" xfId="53" applyNumberFormat="1" applyFont="1" applyFill="1" applyBorder="1" applyAlignment="1">
      <alignment horizontal="right" vertical="top" wrapText="1"/>
    </xf>
    <xf numFmtId="10" fontId="36" fillId="0" borderId="13" xfId="50" applyNumberFormat="1" applyFont="1" applyFill="1" applyBorder="1" applyAlignment="1">
      <alignment vertical="top" wrapText="1"/>
      <protection/>
    </xf>
    <xf numFmtId="10" fontId="9" fillId="16" borderId="49" xfId="50" applyNumberFormat="1" applyFont="1" applyFill="1" applyBorder="1" applyAlignment="1">
      <alignment vertical="top" wrapText="1"/>
      <protection/>
    </xf>
    <xf numFmtId="4" fontId="9" fillId="0" borderId="50" xfId="50" applyNumberFormat="1" applyFont="1" applyFill="1" applyBorder="1" applyAlignment="1">
      <alignment vertical="top" wrapText="1"/>
      <protection/>
    </xf>
    <xf numFmtId="10" fontId="3" fillId="16" borderId="17" xfId="50" applyNumberFormat="1" applyFont="1" applyFill="1" applyBorder="1" applyAlignment="1">
      <alignment vertical="top" wrapText="1"/>
      <protection/>
    </xf>
    <xf numFmtId="10" fontId="9" fillId="0" borderId="17" xfId="50" applyNumberFormat="1" applyFont="1" applyFill="1" applyBorder="1" applyAlignment="1">
      <alignment vertical="top" wrapText="1"/>
      <protection/>
    </xf>
    <xf numFmtId="0" fontId="2" fillId="0" borderId="51" xfId="50" applyFont="1" applyFill="1" applyBorder="1" applyAlignment="1">
      <alignment horizontal="center" vertical="center"/>
      <protection/>
    </xf>
    <xf numFmtId="10" fontId="3" fillId="0" borderId="49" xfId="50" applyNumberFormat="1" applyFont="1" applyFill="1" applyBorder="1" applyAlignment="1">
      <alignment vertical="top" wrapText="1"/>
      <protection/>
    </xf>
    <xf numFmtId="10" fontId="3" fillId="16" borderId="49" xfId="50" applyNumberFormat="1" applyFont="1" applyFill="1" applyBorder="1" applyAlignment="1">
      <alignment vertical="top" wrapText="1"/>
      <protection/>
    </xf>
    <xf numFmtId="10" fontId="9" fillId="0" borderId="49" xfId="50" applyNumberFormat="1" applyFont="1" applyFill="1" applyBorder="1" applyAlignment="1">
      <alignment vertical="top" wrapText="1"/>
      <protection/>
    </xf>
    <xf numFmtId="10" fontId="8" fillId="0" borderId="49" xfId="50" applyNumberFormat="1" applyFont="1" applyFill="1" applyBorder="1" applyAlignment="1">
      <alignment vertical="top" wrapText="1"/>
      <protection/>
    </xf>
    <xf numFmtId="4" fontId="8" fillId="0" borderId="50" xfId="50" applyNumberFormat="1" applyFont="1" applyFill="1" applyBorder="1" applyAlignment="1">
      <alignment vertical="top" wrapText="1"/>
      <protection/>
    </xf>
    <xf numFmtId="4" fontId="8" fillId="0" borderId="49" xfId="50" applyNumberFormat="1" applyFont="1" applyFill="1" applyBorder="1" applyAlignment="1">
      <alignment vertical="top" wrapText="1"/>
      <protection/>
    </xf>
    <xf numFmtId="4" fontId="8" fillId="0" borderId="20" xfId="50" applyNumberFormat="1" applyFont="1" applyFill="1" applyBorder="1" applyAlignment="1">
      <alignment vertical="top" wrapText="1"/>
      <protection/>
    </xf>
    <xf numFmtId="10" fontId="9" fillId="0" borderId="52" xfId="53" applyNumberFormat="1" applyFont="1" applyFill="1" applyBorder="1" applyAlignment="1">
      <alignment vertical="top" wrapText="1"/>
    </xf>
    <xf numFmtId="39" fontId="9" fillId="0" borderId="51" xfId="55" applyNumberFormat="1" applyFont="1" applyFill="1" applyBorder="1" applyAlignment="1">
      <alignment vertical="top" wrapText="1"/>
    </xf>
    <xf numFmtId="0" fontId="2" fillId="0" borderId="29" xfId="50" applyFont="1" applyFill="1" applyBorder="1" applyAlignment="1">
      <alignment horizontal="center" vertical="center"/>
      <protection/>
    </xf>
    <xf numFmtId="10" fontId="8" fillId="0" borderId="13" xfId="50" applyNumberFormat="1" applyFont="1" applyFill="1" applyBorder="1" applyAlignment="1">
      <alignment vertical="top" wrapText="1"/>
      <protection/>
    </xf>
    <xf numFmtId="0" fontId="0" fillId="24" borderId="26" xfId="50" applyFill="1" applyBorder="1">
      <alignment/>
      <protection/>
    </xf>
    <xf numFmtId="0" fontId="2" fillId="0" borderId="14" xfId="50" applyFont="1" applyFill="1" applyBorder="1" applyAlignment="1">
      <alignment vertical="center" wrapText="1"/>
      <protection/>
    </xf>
    <xf numFmtId="0" fontId="2" fillId="0" borderId="0" xfId="50" applyFont="1" applyFill="1" applyBorder="1" applyAlignment="1">
      <alignment vertical="center" wrapText="1"/>
      <protection/>
    </xf>
    <xf numFmtId="0" fontId="2" fillId="0" borderId="26" xfId="50" applyFont="1" applyFill="1" applyBorder="1" applyAlignment="1">
      <alignment vertical="center" wrapText="1"/>
      <protection/>
    </xf>
    <xf numFmtId="0" fontId="2" fillId="0" borderId="42" xfId="50" applyFont="1" applyFill="1" applyBorder="1" applyAlignment="1">
      <alignment vertical="center" wrapText="1"/>
      <protection/>
    </xf>
    <xf numFmtId="0" fontId="2" fillId="0" borderId="43" xfId="50" applyFont="1" applyFill="1" applyBorder="1" applyAlignment="1">
      <alignment vertical="center" wrapText="1"/>
      <protection/>
    </xf>
    <xf numFmtId="0" fontId="2" fillId="0" borderId="44" xfId="50" applyFont="1" applyFill="1" applyBorder="1" applyAlignment="1">
      <alignment vertical="center" wrapText="1"/>
      <protection/>
    </xf>
    <xf numFmtId="0" fontId="12" fillId="0" borderId="53" xfId="50" applyFont="1" applyFill="1" applyBorder="1" applyAlignment="1">
      <alignment vertical="center"/>
      <protection/>
    </xf>
    <xf numFmtId="0" fontId="12" fillId="0" borderId="54" xfId="50" applyFont="1" applyFill="1" applyBorder="1" applyAlignment="1">
      <alignment vertical="center"/>
      <protection/>
    </xf>
    <xf numFmtId="0" fontId="2" fillId="0" borderId="0" xfId="50" applyFont="1" applyFill="1" applyBorder="1" applyAlignment="1">
      <alignment vertical="center"/>
      <protection/>
    </xf>
    <xf numFmtId="0" fontId="2" fillId="0" borderId="26" xfId="50" applyFont="1" applyFill="1" applyBorder="1" applyAlignment="1">
      <alignment vertical="center"/>
      <protection/>
    </xf>
    <xf numFmtId="0" fontId="2" fillId="0" borderId="55" xfId="50" applyFont="1" applyFill="1" applyBorder="1" applyAlignment="1">
      <alignment vertical="center"/>
      <protection/>
    </xf>
    <xf numFmtId="0" fontId="2" fillId="0" borderId="56" xfId="50" applyFont="1" applyFill="1" applyBorder="1" applyAlignment="1">
      <alignment vertical="center"/>
      <protection/>
    </xf>
    <xf numFmtId="10" fontId="36" fillId="0" borderId="49" xfId="50" applyNumberFormat="1" applyFont="1" applyFill="1" applyBorder="1" applyAlignment="1">
      <alignment vertical="top" wrapText="1"/>
      <protection/>
    </xf>
    <xf numFmtId="0" fontId="0" fillId="24" borderId="57" xfId="50" applyFill="1" applyBorder="1">
      <alignment/>
      <protection/>
    </xf>
    <xf numFmtId="10" fontId="9" fillId="0" borderId="13" xfId="50" applyNumberFormat="1" applyFont="1" applyFill="1" applyBorder="1" applyAlignment="1">
      <alignment vertical="top" wrapText="1"/>
      <protection/>
    </xf>
    <xf numFmtId="0" fontId="0" fillId="24" borderId="0" xfId="50" applyFont="1" applyFill="1">
      <alignment/>
      <protection/>
    </xf>
    <xf numFmtId="171" fontId="2" fillId="16" borderId="22" xfId="55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justify" vertical="center" wrapText="1"/>
    </xf>
    <xf numFmtId="0" fontId="2" fillId="16" borderId="58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2" fillId="0" borderId="60" xfId="50" applyFont="1" applyFill="1" applyBorder="1" applyAlignment="1">
      <alignment horizontal="center" vertical="center"/>
      <protection/>
    </xf>
    <xf numFmtId="0" fontId="12" fillId="0" borderId="53" xfId="50" applyFont="1" applyFill="1" applyBorder="1" applyAlignment="1">
      <alignment horizontal="center" vertical="center"/>
      <protection/>
    </xf>
    <xf numFmtId="0" fontId="12" fillId="0" borderId="54" xfId="50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justify" vertical="center" wrapText="1"/>
    </xf>
    <xf numFmtId="171" fontId="0" fillId="0" borderId="10" xfId="55" applyFont="1" applyFill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/>
    </xf>
    <xf numFmtId="2" fontId="0" fillId="0" borderId="10" xfId="50" applyNumberFormat="1" applyFont="1" applyFill="1" applyBorder="1" applyAlignment="1">
      <alignment horizontal="right" vertical="center"/>
      <protection/>
    </xf>
    <xf numFmtId="2" fontId="0" fillId="16" borderId="17" xfId="0" applyNumberFormat="1" applyFont="1" applyFill="1" applyBorder="1" applyAlignment="1">
      <alignment horizontal="right"/>
    </xf>
    <xf numFmtId="2" fontId="0" fillId="0" borderId="17" xfId="50" applyNumberFormat="1" applyFont="1" applyFill="1" applyBorder="1" applyAlignment="1">
      <alignment horizontal="right" vertical="center"/>
      <protection/>
    </xf>
    <xf numFmtId="204" fontId="0" fillId="0" borderId="10" xfId="0" applyNumberFormat="1" applyFont="1" applyFill="1" applyBorder="1" applyAlignment="1">
      <alignment horizontal="center" vertical="center" wrapText="1"/>
    </xf>
    <xf numFmtId="0" fontId="5" fillId="16" borderId="22" xfId="0" applyFont="1" applyFill="1" applyBorder="1" applyAlignment="1">
      <alignment wrapText="1"/>
    </xf>
    <xf numFmtId="0" fontId="2" fillId="16" borderId="58" xfId="0" applyFont="1" applyFill="1" applyBorder="1" applyAlignment="1">
      <alignment horizontal="center" vertical="center"/>
    </xf>
    <xf numFmtId="0" fontId="2" fillId="16" borderId="61" xfId="0" applyFont="1" applyFill="1" applyBorder="1" applyAlignment="1">
      <alignment horizontal="center" vertical="center"/>
    </xf>
    <xf numFmtId="0" fontId="2" fillId="16" borderId="37" xfId="0" applyFont="1" applyFill="1" applyBorder="1" applyAlignment="1">
      <alignment horizontal="left" vertical="center" wrapText="1"/>
    </xf>
    <xf numFmtId="0" fontId="2" fillId="16" borderId="19" xfId="0" applyFont="1" applyFill="1" applyBorder="1" applyAlignment="1">
      <alignment horizontal="left" vertical="center" wrapText="1"/>
    </xf>
    <xf numFmtId="0" fontId="2" fillId="16" borderId="22" xfId="0" applyFont="1" applyFill="1" applyBorder="1" applyAlignment="1">
      <alignment horizontal="center" vertical="center"/>
    </xf>
    <xf numFmtId="0" fontId="2" fillId="16" borderId="24" xfId="0" applyFont="1" applyFill="1" applyBorder="1" applyAlignment="1">
      <alignment horizontal="center" vertical="center"/>
    </xf>
    <xf numFmtId="171" fontId="2" fillId="16" borderId="22" xfId="55" applyFont="1" applyFill="1" applyBorder="1" applyAlignment="1">
      <alignment horizontal="center" vertical="center" wrapText="1"/>
    </xf>
    <xf numFmtId="171" fontId="2" fillId="16" borderId="24" xfId="55" applyFont="1" applyFill="1" applyBorder="1" applyAlignment="1">
      <alignment horizontal="center" vertical="center" wrapText="1"/>
    </xf>
    <xf numFmtId="0" fontId="2" fillId="16" borderId="37" xfId="0" applyFont="1" applyFill="1" applyBorder="1" applyAlignment="1">
      <alignment horizontal="center" vertical="center" wrapText="1"/>
    </xf>
    <xf numFmtId="0" fontId="2" fillId="16" borderId="37" xfId="0" applyFont="1" applyFill="1" applyBorder="1" applyAlignment="1">
      <alignment horizontal="center" vertical="center"/>
    </xf>
    <xf numFmtId="0" fontId="2" fillId="16" borderId="21" xfId="0" applyFont="1" applyFill="1" applyBorder="1" applyAlignment="1">
      <alignment horizontal="center" vertical="center"/>
    </xf>
    <xf numFmtId="0" fontId="2" fillId="16" borderId="30" xfId="0" applyFont="1" applyFill="1" applyBorder="1" applyAlignment="1">
      <alignment horizontal="center" vertical="center"/>
    </xf>
    <xf numFmtId="0" fontId="2" fillId="16" borderId="25" xfId="0" applyFont="1" applyFill="1" applyBorder="1" applyAlignment="1">
      <alignment horizontal="center" vertical="center"/>
    </xf>
    <xf numFmtId="0" fontId="2" fillId="16" borderId="62" xfId="0" applyFont="1" applyFill="1" applyBorder="1" applyAlignment="1">
      <alignment horizontal="center" vertical="center"/>
    </xf>
    <xf numFmtId="0" fontId="2" fillId="16" borderId="21" xfId="0" applyFont="1" applyFill="1" applyBorder="1" applyAlignment="1">
      <alignment horizontal="left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0" fillId="16" borderId="65" xfId="0" applyFont="1" applyFill="1" applyBorder="1" applyAlignment="1">
      <alignment horizontal="center" vertical="center"/>
    </xf>
    <xf numFmtId="0" fontId="0" fillId="16" borderId="66" xfId="0" applyFont="1" applyFill="1" applyBorder="1" applyAlignment="1">
      <alignment horizontal="center" vertical="center"/>
    </xf>
    <xf numFmtId="0" fontId="0" fillId="16" borderId="27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0" fontId="5" fillId="0" borderId="11" xfId="0" applyNumberFormat="1" applyFont="1" applyBorder="1" applyAlignment="1">
      <alignment horizontal="center" vertical="center"/>
    </xf>
    <xf numFmtId="0" fontId="2" fillId="16" borderId="22" xfId="0" applyFont="1" applyFill="1" applyBorder="1" applyAlignment="1">
      <alignment horizontal="center" vertical="center" wrapText="1"/>
    </xf>
    <xf numFmtId="0" fontId="2" fillId="16" borderId="24" xfId="0" applyFont="1" applyFill="1" applyBorder="1" applyAlignment="1">
      <alignment horizontal="center" vertical="center" wrapText="1"/>
    </xf>
    <xf numFmtId="0" fontId="2" fillId="0" borderId="14" xfId="50" applyFont="1" applyFill="1" applyBorder="1" applyAlignment="1">
      <alignment horizontal="center" vertical="center"/>
      <protection/>
    </xf>
    <xf numFmtId="0" fontId="2" fillId="0" borderId="0" xfId="50" applyFont="1" applyFill="1" applyBorder="1" applyAlignment="1">
      <alignment horizontal="center" vertical="center"/>
      <protection/>
    </xf>
    <xf numFmtId="0" fontId="2" fillId="0" borderId="26" xfId="50" applyFont="1" applyFill="1" applyBorder="1" applyAlignment="1">
      <alignment horizontal="center" vertical="center"/>
      <protection/>
    </xf>
    <xf numFmtId="0" fontId="2" fillId="0" borderId="59" xfId="50" applyFont="1" applyFill="1" applyBorder="1" applyAlignment="1">
      <alignment horizontal="center" vertical="center"/>
      <protection/>
    </xf>
    <xf numFmtId="0" fontId="2" fillId="0" borderId="55" xfId="50" applyFont="1" applyFill="1" applyBorder="1" applyAlignment="1">
      <alignment horizontal="center" vertical="center"/>
      <protection/>
    </xf>
    <xf numFmtId="0" fontId="2" fillId="0" borderId="56" xfId="50" applyFont="1" applyFill="1" applyBorder="1" applyAlignment="1">
      <alignment horizontal="center" vertical="center"/>
      <protection/>
    </xf>
    <xf numFmtId="0" fontId="2" fillId="0" borderId="0" xfId="50" applyNumberFormat="1" applyFont="1" applyFill="1" applyBorder="1" applyAlignment="1">
      <alignment horizontal="center" vertical="center" wrapText="1"/>
      <protection/>
    </xf>
    <xf numFmtId="0" fontId="0" fillId="0" borderId="17" xfId="50" applyFill="1" applyBorder="1" applyAlignment="1">
      <alignment vertical="center" wrapText="1"/>
      <protection/>
    </xf>
    <xf numFmtId="0" fontId="0" fillId="0" borderId="24" xfId="50" applyFill="1" applyBorder="1" applyAlignment="1">
      <alignment vertical="center" wrapText="1"/>
      <protection/>
    </xf>
    <xf numFmtId="0" fontId="0" fillId="0" borderId="16" xfId="50" applyFill="1" applyBorder="1" applyAlignment="1">
      <alignment horizontal="center" vertical="center" wrapText="1"/>
      <protection/>
    </xf>
    <xf numFmtId="0" fontId="2" fillId="0" borderId="45" xfId="50" applyFont="1" applyFill="1" applyBorder="1" applyAlignment="1">
      <alignment horizontal="center" vertical="center" wrapText="1"/>
      <protection/>
    </xf>
    <xf numFmtId="0" fontId="2" fillId="0" borderId="67" xfId="50" applyFont="1" applyFill="1" applyBorder="1" applyAlignment="1">
      <alignment horizontal="center" vertical="center" wrapText="1"/>
      <protection/>
    </xf>
    <xf numFmtId="0" fontId="2" fillId="0" borderId="59" xfId="50" applyFont="1" applyFill="1" applyBorder="1" applyAlignment="1">
      <alignment horizontal="center" vertical="center" wrapText="1"/>
      <protection/>
    </xf>
    <xf numFmtId="0" fontId="2" fillId="0" borderId="33" xfId="50" applyFont="1" applyFill="1" applyBorder="1" applyAlignment="1">
      <alignment horizontal="center" vertical="center" wrapText="1"/>
      <protection/>
    </xf>
    <xf numFmtId="0" fontId="0" fillId="0" borderId="10" xfId="50" applyFill="1" applyBorder="1" applyAlignment="1">
      <alignment vertical="center" wrapText="1"/>
      <protection/>
    </xf>
    <xf numFmtId="0" fontId="0" fillId="0" borderId="18" xfId="50" applyNumberFormat="1" applyFont="1" applyFill="1" applyBorder="1" applyAlignment="1">
      <alignment horizontal="center" vertical="center" wrapText="1"/>
      <protection/>
    </xf>
    <xf numFmtId="0" fontId="0" fillId="0" borderId="10" xfId="50" applyFont="1" applyFill="1" applyBorder="1" applyAlignment="1">
      <alignment vertical="center" wrapText="1"/>
      <protection/>
    </xf>
    <xf numFmtId="0" fontId="0" fillId="0" borderId="24" xfId="50" applyFill="1" applyBorder="1" applyAlignment="1">
      <alignment horizontal="left" vertical="center" wrapText="1"/>
      <protection/>
    </xf>
    <xf numFmtId="0" fontId="0" fillId="0" borderId="10" xfId="50" applyFill="1" applyBorder="1" applyAlignment="1">
      <alignment horizontal="left" vertical="center" wrapText="1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dxfs count="1"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457200</xdr:colOff>
      <xdr:row>2</xdr:row>
      <xdr:rowOff>238125</xdr:rowOff>
    </xdr:to>
    <xdr:pic>
      <xdr:nvPicPr>
        <xdr:cNvPr id="1" name="Imagem 2" descr="brasa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981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5153025</xdr:colOff>
      <xdr:row>293</xdr:row>
      <xdr:rowOff>0</xdr:rowOff>
    </xdr:from>
    <xdr:to>
      <xdr:col>3</xdr:col>
      <xdr:colOff>419100</xdr:colOff>
      <xdr:row>293</xdr:row>
      <xdr:rowOff>0</xdr:rowOff>
    </xdr:to>
    <xdr:sp>
      <xdr:nvSpPr>
        <xdr:cNvPr id="2" name="TextBox 138"/>
        <xdr:cNvSpPr txBox="1">
          <a:spLocks noChangeArrowheads="1"/>
        </xdr:cNvSpPr>
      </xdr:nvSpPr>
      <xdr:spPr>
        <a:xfrm>
          <a:off x="5715000" y="59883675"/>
          <a:ext cx="3067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CREA -88611/DMG</a:t>
          </a:r>
        </a:p>
      </xdr:txBody>
    </xdr:sp>
    <xdr:clientData/>
  </xdr:twoCellAnchor>
  <xdr:twoCellAnchor>
    <xdr:from>
      <xdr:col>1</xdr:col>
      <xdr:colOff>4886325</xdr:colOff>
      <xdr:row>350</xdr:row>
      <xdr:rowOff>47625</xdr:rowOff>
    </xdr:from>
    <xdr:to>
      <xdr:col>3</xdr:col>
      <xdr:colOff>95250</xdr:colOff>
      <xdr:row>352</xdr:row>
      <xdr:rowOff>76200</xdr:rowOff>
    </xdr:to>
    <xdr:sp>
      <xdr:nvSpPr>
        <xdr:cNvPr id="3" name="TextBox 140"/>
        <xdr:cNvSpPr txBox="1">
          <a:spLocks noChangeArrowheads="1"/>
        </xdr:cNvSpPr>
      </xdr:nvSpPr>
      <xdr:spPr>
        <a:xfrm>
          <a:off x="5448300" y="70732650"/>
          <a:ext cx="30099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GUSTAVO LUIZ GUILHERME PINTO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       DIRETOR DE OBRAS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66675</xdr:rowOff>
    </xdr:from>
    <xdr:to>
      <xdr:col>1</xdr:col>
      <xdr:colOff>295275</xdr:colOff>
      <xdr:row>2</xdr:row>
      <xdr:rowOff>66675</xdr:rowOff>
    </xdr:to>
    <xdr:pic>
      <xdr:nvPicPr>
        <xdr:cNvPr id="1" name="Imagem 2" descr="brasa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6675"/>
          <a:ext cx="676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371475</xdr:colOff>
      <xdr:row>49</xdr:row>
      <xdr:rowOff>28575</xdr:rowOff>
    </xdr:from>
    <xdr:to>
      <xdr:col>5</xdr:col>
      <xdr:colOff>514350</xdr:colOff>
      <xdr:row>51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638800" y="7019925"/>
          <a:ext cx="2905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</a:t>
          </a:r>
        </a:p>
      </xdr:txBody>
    </xdr:sp>
    <xdr:clientData/>
  </xdr:twoCellAnchor>
  <xdr:twoCellAnchor>
    <xdr:from>
      <xdr:col>2</xdr:col>
      <xdr:colOff>542925</xdr:colOff>
      <xdr:row>49</xdr:row>
      <xdr:rowOff>28575</xdr:rowOff>
    </xdr:from>
    <xdr:to>
      <xdr:col>4</xdr:col>
      <xdr:colOff>1009650</xdr:colOff>
      <xdr:row>51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429125" y="7019925"/>
          <a:ext cx="3228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GUSTAVO LUIZ GUILHERME PINTO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     DIRETOR DE OBRAS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66675</xdr:rowOff>
    </xdr:from>
    <xdr:to>
      <xdr:col>1</xdr:col>
      <xdr:colOff>295275</xdr:colOff>
      <xdr:row>2</xdr:row>
      <xdr:rowOff>66675</xdr:rowOff>
    </xdr:to>
    <xdr:pic>
      <xdr:nvPicPr>
        <xdr:cNvPr id="1" name="Imagem 2" descr="brasa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6675"/>
          <a:ext cx="676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371475</xdr:colOff>
      <xdr:row>51</xdr:row>
      <xdr:rowOff>28575</xdr:rowOff>
    </xdr:from>
    <xdr:to>
      <xdr:col>5</xdr:col>
      <xdr:colOff>514350</xdr:colOff>
      <xdr:row>53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638800" y="7381875"/>
          <a:ext cx="2905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</a:t>
          </a:r>
        </a:p>
      </xdr:txBody>
    </xdr:sp>
    <xdr:clientData/>
  </xdr:twoCellAnchor>
  <xdr:twoCellAnchor>
    <xdr:from>
      <xdr:col>3</xdr:col>
      <xdr:colOff>9525</xdr:colOff>
      <xdr:row>50</xdr:row>
      <xdr:rowOff>495300</xdr:rowOff>
    </xdr:from>
    <xdr:to>
      <xdr:col>5</xdr:col>
      <xdr:colOff>866775</xdr:colOff>
      <xdr:row>53</xdr:row>
      <xdr:rowOff>28575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276850" y="7305675"/>
          <a:ext cx="36195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GUSTAVO LUIZ GUILHERME PINTO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          DIRETOR DE OBRAS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66675</xdr:rowOff>
    </xdr:from>
    <xdr:to>
      <xdr:col>1</xdr:col>
      <xdr:colOff>447675</xdr:colOff>
      <xdr:row>2</xdr:row>
      <xdr:rowOff>66675</xdr:rowOff>
    </xdr:to>
    <xdr:pic>
      <xdr:nvPicPr>
        <xdr:cNvPr id="1" name="Imagem 2" descr="brasa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6675"/>
          <a:ext cx="676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371475</xdr:colOff>
      <xdr:row>45</xdr:row>
      <xdr:rowOff>28575</xdr:rowOff>
    </xdr:from>
    <xdr:to>
      <xdr:col>5</xdr:col>
      <xdr:colOff>514350</xdr:colOff>
      <xdr:row>47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486400" y="6296025"/>
          <a:ext cx="2905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</a:t>
          </a:r>
        </a:p>
      </xdr:txBody>
    </xdr:sp>
    <xdr:clientData/>
  </xdr:twoCellAnchor>
  <xdr:twoCellAnchor>
    <xdr:from>
      <xdr:col>1</xdr:col>
      <xdr:colOff>2847975</xdr:colOff>
      <xdr:row>44</xdr:row>
      <xdr:rowOff>523875</xdr:rowOff>
    </xdr:from>
    <xdr:to>
      <xdr:col>4</xdr:col>
      <xdr:colOff>361950</xdr:colOff>
      <xdr:row>46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62325" y="6248400"/>
          <a:ext cx="3495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GUSTAVO LUIZ GUILHERME PINTO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    DIRETOR DE OBRAS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6"/>
  <sheetViews>
    <sheetView showGridLines="0" tabSelected="1" view="pageBreakPreview" zoomScale="75" zoomScaleNormal="85" zoomScaleSheetLayoutView="75" zoomScalePageLayoutView="0" workbookViewId="0" topLeftCell="A325">
      <selection activeCell="H346" sqref="H346"/>
    </sheetView>
  </sheetViews>
  <sheetFormatPr defaultColWidth="9.140625" defaultRowHeight="12.75"/>
  <cols>
    <col min="1" max="1" width="8.421875" style="13" customWidth="1"/>
    <col min="2" max="2" width="109.00390625" style="18" customWidth="1"/>
    <col min="3" max="3" width="8.00390625" style="19" customWidth="1"/>
    <col min="4" max="4" width="11.7109375" style="20" customWidth="1"/>
    <col min="5" max="5" width="11.7109375" style="21" customWidth="1"/>
    <col min="6" max="6" width="17.00390625" style="21" customWidth="1"/>
    <col min="7" max="7" width="11.7109375" style="21" customWidth="1"/>
    <col min="8" max="8" width="16.57421875" style="21" customWidth="1"/>
    <col min="9" max="9" width="19.7109375" style="17" customWidth="1"/>
    <col min="10" max="10" width="18.7109375" style="17" customWidth="1"/>
    <col min="11" max="11" width="11.57421875" style="13" bestFit="1" customWidth="1"/>
    <col min="12" max="12" width="10.421875" style="13" bestFit="1" customWidth="1"/>
    <col min="13" max="13" width="10.28125" style="13" bestFit="1" customWidth="1"/>
    <col min="14" max="16384" width="9.140625" style="13" customWidth="1"/>
  </cols>
  <sheetData>
    <row r="1" spans="1:11" s="1" customFormat="1" ht="21.75" customHeight="1">
      <c r="A1" s="289" t="s">
        <v>471</v>
      </c>
      <c r="B1" s="290"/>
      <c r="C1" s="290"/>
      <c r="D1" s="290"/>
      <c r="E1" s="290"/>
      <c r="F1" s="291"/>
      <c r="G1" s="287"/>
      <c r="H1" s="288"/>
      <c r="I1" s="149"/>
      <c r="J1" s="151"/>
      <c r="K1" s="22"/>
    </row>
    <row r="2" spans="1:11" s="1" customFormat="1" ht="21.75" customHeight="1">
      <c r="A2" s="103"/>
      <c r="B2" s="293" t="s">
        <v>470</v>
      </c>
      <c r="C2" s="293"/>
      <c r="D2" s="293"/>
      <c r="E2" s="293"/>
      <c r="F2" s="294"/>
      <c r="G2" s="144"/>
      <c r="H2" s="145"/>
      <c r="I2" s="150"/>
      <c r="J2" s="152"/>
      <c r="K2" s="22"/>
    </row>
    <row r="3" spans="1:11" s="1" customFormat="1" ht="21" customHeight="1">
      <c r="A3" s="103"/>
      <c r="B3" s="86" t="s">
        <v>638</v>
      </c>
      <c r="C3" s="86"/>
      <c r="D3" s="86"/>
      <c r="E3" s="86"/>
      <c r="F3" s="87"/>
      <c r="G3" s="147"/>
      <c r="H3" s="148"/>
      <c r="I3" s="150"/>
      <c r="J3" s="152"/>
      <c r="K3" s="22"/>
    </row>
    <row r="4" spans="1:11" s="1" customFormat="1" ht="20.25" customHeight="1">
      <c r="A4" s="292" t="s">
        <v>469</v>
      </c>
      <c r="B4" s="293"/>
      <c r="C4" s="293"/>
      <c r="D4" s="293"/>
      <c r="E4" s="293"/>
      <c r="F4" s="294"/>
      <c r="G4" s="298" t="s">
        <v>112</v>
      </c>
      <c r="H4" s="298"/>
      <c r="I4" s="146" t="s">
        <v>321</v>
      </c>
      <c r="J4" s="153"/>
      <c r="K4" s="23"/>
    </row>
    <row r="5" spans="1:11" s="1" customFormat="1" ht="15" customHeight="1">
      <c r="A5" s="258"/>
      <c r="B5" s="259"/>
      <c r="C5" s="259"/>
      <c r="D5" s="259"/>
      <c r="E5" s="259"/>
      <c r="F5" s="260"/>
      <c r="G5" s="299">
        <v>0.3</v>
      </c>
      <c r="H5" s="299"/>
      <c r="I5" s="155" t="s">
        <v>322</v>
      </c>
      <c r="J5" s="154">
        <f>G5+1</f>
        <v>1.3</v>
      </c>
      <c r="K5" s="23"/>
    </row>
    <row r="6" spans="1:10" s="8" customFormat="1" ht="15" customHeight="1">
      <c r="A6" s="272" t="s">
        <v>36</v>
      </c>
      <c r="B6" s="300" t="s">
        <v>551</v>
      </c>
      <c r="C6" s="276" t="s">
        <v>35</v>
      </c>
      <c r="D6" s="278" t="s">
        <v>1</v>
      </c>
      <c r="E6" s="280" t="s">
        <v>110</v>
      </c>
      <c r="F6" s="280"/>
      <c r="G6" s="280" t="s">
        <v>111</v>
      </c>
      <c r="H6" s="280"/>
      <c r="I6" s="281" t="s">
        <v>4</v>
      </c>
      <c r="J6" s="283" t="s">
        <v>66</v>
      </c>
    </row>
    <row r="7" spans="1:10" s="8" customFormat="1" ht="12.75">
      <c r="A7" s="285"/>
      <c r="B7" s="301"/>
      <c r="C7" s="277"/>
      <c r="D7" s="279"/>
      <c r="E7" s="105" t="s">
        <v>2</v>
      </c>
      <c r="F7" s="105" t="s">
        <v>37</v>
      </c>
      <c r="G7" s="105" t="s">
        <v>2</v>
      </c>
      <c r="H7" s="105" t="s">
        <v>37</v>
      </c>
      <c r="I7" s="282"/>
      <c r="J7" s="284"/>
    </row>
    <row r="8" spans="1:10" s="8" customFormat="1" ht="12.75">
      <c r="A8" s="204"/>
      <c r="B8" s="205"/>
      <c r="C8" s="203"/>
      <c r="D8" s="206"/>
      <c r="E8" s="105"/>
      <c r="F8" s="105"/>
      <c r="G8" s="105"/>
      <c r="H8" s="105"/>
      <c r="I8" s="203"/>
      <c r="J8" s="207"/>
    </row>
    <row r="9" spans="1:10" s="8" customFormat="1" ht="12.75">
      <c r="A9" s="24" t="s">
        <v>113</v>
      </c>
      <c r="B9" s="62" t="s">
        <v>23</v>
      </c>
      <c r="C9" s="11"/>
      <c r="D9" s="10"/>
      <c r="E9" s="25"/>
      <c r="F9" s="16"/>
      <c r="G9" s="25"/>
      <c r="H9" s="16">
        <f>SUM(H10:H26)</f>
        <v>49740.615000000005</v>
      </c>
      <c r="I9" s="104"/>
      <c r="J9" s="156"/>
    </row>
    <row r="10" spans="1:13" ht="15.75" customHeight="1">
      <c r="A10" s="59" t="s">
        <v>114</v>
      </c>
      <c r="B10" s="264" t="s">
        <v>640</v>
      </c>
      <c r="C10" s="45" t="s">
        <v>41</v>
      </c>
      <c r="D10" s="265">
        <v>1</v>
      </c>
      <c r="E10" s="60">
        <v>1</v>
      </c>
      <c r="F10" s="42">
        <f>L151</f>
        <v>2435.26</v>
      </c>
      <c r="G10" s="60">
        <v>1</v>
      </c>
      <c r="H10" s="42">
        <f>ROUND(F10*J5,2)</f>
        <v>3165.84</v>
      </c>
      <c r="I10" s="61" t="s">
        <v>168</v>
      </c>
      <c r="J10" s="266" t="s">
        <v>641</v>
      </c>
      <c r="L10" s="26"/>
      <c r="M10" s="26"/>
    </row>
    <row r="11" spans="1:13" ht="15.75" customHeight="1">
      <c r="A11" s="59" t="s">
        <v>373</v>
      </c>
      <c r="B11" s="39" t="s">
        <v>371</v>
      </c>
      <c r="C11" s="45" t="s">
        <v>41</v>
      </c>
      <c r="D11" s="41">
        <v>1</v>
      </c>
      <c r="E11" s="42">
        <v>674.07</v>
      </c>
      <c r="F11" s="42">
        <f aca="true" t="shared" si="0" ref="F11:F16">ROUND(D11*E11,4)</f>
        <v>674.07</v>
      </c>
      <c r="G11" s="60">
        <f>ROUND(E11*$J$5,4)</f>
        <v>876.291</v>
      </c>
      <c r="H11" s="60">
        <f>ROUND(D11*G11,4)</f>
        <v>876.291</v>
      </c>
      <c r="I11" s="61" t="s">
        <v>168</v>
      </c>
      <c r="J11" s="46" t="s">
        <v>67</v>
      </c>
      <c r="L11" s="26"/>
      <c r="M11" s="26"/>
    </row>
    <row r="12" spans="1:13" ht="15" customHeight="1">
      <c r="A12" s="59" t="s">
        <v>115</v>
      </c>
      <c r="B12" s="39" t="s">
        <v>50</v>
      </c>
      <c r="C12" s="45" t="s">
        <v>38</v>
      </c>
      <c r="D12" s="41">
        <v>510</v>
      </c>
      <c r="E12" s="42">
        <v>3.87</v>
      </c>
      <c r="F12" s="42">
        <f t="shared" si="0"/>
        <v>1973.7</v>
      </c>
      <c r="G12" s="60">
        <f aca="true" t="shared" si="1" ref="G12:G21">ROUND(E12*$J$5,4)</f>
        <v>5.031</v>
      </c>
      <c r="H12" s="42">
        <f aca="true" t="shared" si="2" ref="H12:H21">ROUND(D12*G12,4)</f>
        <v>2565.81</v>
      </c>
      <c r="I12" s="61" t="s">
        <v>168</v>
      </c>
      <c r="J12" s="46" t="s">
        <v>68</v>
      </c>
      <c r="L12" s="26"/>
      <c r="M12" s="26"/>
    </row>
    <row r="13" spans="1:13" s="5" customFormat="1" ht="25.5">
      <c r="A13" s="59" t="s">
        <v>116</v>
      </c>
      <c r="B13" s="47" t="s">
        <v>106</v>
      </c>
      <c r="C13" s="40" t="s">
        <v>38</v>
      </c>
      <c r="D13" s="48">
        <v>12</v>
      </c>
      <c r="E13" s="49">
        <v>135.54</v>
      </c>
      <c r="F13" s="42">
        <f t="shared" si="0"/>
        <v>1626.48</v>
      </c>
      <c r="G13" s="60">
        <f t="shared" si="1"/>
        <v>176.202</v>
      </c>
      <c r="H13" s="42">
        <f t="shared" si="2"/>
        <v>2114.424</v>
      </c>
      <c r="I13" s="43" t="s">
        <v>352</v>
      </c>
      <c r="J13" s="46" t="s">
        <v>160</v>
      </c>
      <c r="L13" s="26"/>
      <c r="M13" s="26"/>
    </row>
    <row r="14" spans="1:13" s="5" customFormat="1" ht="12.75" customHeight="1">
      <c r="A14" s="59" t="s">
        <v>206</v>
      </c>
      <c r="B14" s="47" t="s">
        <v>560</v>
      </c>
      <c r="C14" s="40" t="s">
        <v>559</v>
      </c>
      <c r="D14" s="48">
        <v>12</v>
      </c>
      <c r="E14" s="49">
        <v>29.83</v>
      </c>
      <c r="F14" s="42">
        <f t="shared" si="0"/>
        <v>357.96</v>
      </c>
      <c r="G14" s="60">
        <f t="shared" si="1"/>
        <v>38.779</v>
      </c>
      <c r="H14" s="42">
        <f t="shared" si="2"/>
        <v>465.348</v>
      </c>
      <c r="I14" s="61" t="s">
        <v>168</v>
      </c>
      <c r="J14" s="46" t="s">
        <v>558</v>
      </c>
      <c r="L14" s="26"/>
      <c r="M14" s="26"/>
    </row>
    <row r="15" spans="1:13" s="5" customFormat="1" ht="12.75">
      <c r="A15" s="59" t="s">
        <v>334</v>
      </c>
      <c r="B15" s="47" t="s">
        <v>556</v>
      </c>
      <c r="C15" s="45" t="s">
        <v>38</v>
      </c>
      <c r="D15" s="48">
        <v>4</v>
      </c>
      <c r="E15" s="49">
        <v>20.51</v>
      </c>
      <c r="F15" s="42">
        <f t="shared" si="0"/>
        <v>82.04</v>
      </c>
      <c r="G15" s="60">
        <f t="shared" si="1"/>
        <v>26.663</v>
      </c>
      <c r="H15" s="42">
        <f t="shared" si="2"/>
        <v>106.652</v>
      </c>
      <c r="I15" s="61" t="s">
        <v>168</v>
      </c>
      <c r="J15" s="46" t="s">
        <v>554</v>
      </c>
      <c r="L15" s="26"/>
      <c r="M15" s="26"/>
    </row>
    <row r="16" spans="1:13" s="5" customFormat="1" ht="12.75" customHeight="1">
      <c r="A16" s="59" t="s">
        <v>335</v>
      </c>
      <c r="B16" s="47" t="s">
        <v>553</v>
      </c>
      <c r="C16" s="45" t="s">
        <v>40</v>
      </c>
      <c r="D16" s="48">
        <v>25</v>
      </c>
      <c r="E16" s="49">
        <v>46.71</v>
      </c>
      <c r="F16" s="42">
        <f t="shared" si="0"/>
        <v>1167.75</v>
      </c>
      <c r="G16" s="60">
        <f t="shared" si="1"/>
        <v>60.723</v>
      </c>
      <c r="H16" s="42">
        <f t="shared" si="2"/>
        <v>1518.075</v>
      </c>
      <c r="I16" s="61" t="s">
        <v>168</v>
      </c>
      <c r="J16" s="46" t="s">
        <v>552</v>
      </c>
      <c r="L16" s="26"/>
      <c r="M16" s="26"/>
    </row>
    <row r="17" spans="1:13" s="5" customFormat="1" ht="12.75">
      <c r="A17" s="59" t="s">
        <v>336</v>
      </c>
      <c r="B17" s="47" t="s">
        <v>411</v>
      </c>
      <c r="C17" s="45" t="s">
        <v>38</v>
      </c>
      <c r="D17" s="48">
        <v>756</v>
      </c>
      <c r="E17" s="49">
        <v>6.04</v>
      </c>
      <c r="F17" s="42">
        <f aca="true" t="shared" si="3" ref="F17:F26">ROUND(D17*E17,4)</f>
        <v>4566.24</v>
      </c>
      <c r="G17" s="60">
        <f t="shared" si="1"/>
        <v>7.852</v>
      </c>
      <c r="H17" s="42">
        <f t="shared" si="2"/>
        <v>5936.112</v>
      </c>
      <c r="I17" s="61" t="s">
        <v>168</v>
      </c>
      <c r="J17" s="46" t="s">
        <v>410</v>
      </c>
      <c r="L17" s="26"/>
      <c r="M17" s="26"/>
    </row>
    <row r="18" spans="1:13" s="5" customFormat="1" ht="12.75">
      <c r="A18" s="59" t="s">
        <v>337</v>
      </c>
      <c r="B18" s="47" t="s">
        <v>340</v>
      </c>
      <c r="C18" s="45" t="s">
        <v>40</v>
      </c>
      <c r="D18" s="48">
        <v>54</v>
      </c>
      <c r="E18" s="49">
        <v>110.41</v>
      </c>
      <c r="F18" s="42">
        <f t="shared" si="3"/>
        <v>5962.14</v>
      </c>
      <c r="G18" s="60">
        <f t="shared" si="1"/>
        <v>143.533</v>
      </c>
      <c r="H18" s="42">
        <f t="shared" si="2"/>
        <v>7750.782</v>
      </c>
      <c r="I18" s="61" t="s">
        <v>168</v>
      </c>
      <c r="J18" s="46" t="s">
        <v>339</v>
      </c>
      <c r="L18" s="26"/>
      <c r="M18" s="26"/>
    </row>
    <row r="19" spans="1:13" s="5" customFormat="1" ht="12.75">
      <c r="A19" s="59" t="s">
        <v>338</v>
      </c>
      <c r="B19" s="47" t="s">
        <v>557</v>
      </c>
      <c r="C19" s="45" t="s">
        <v>38</v>
      </c>
      <c r="D19" s="48">
        <v>605</v>
      </c>
      <c r="E19" s="49">
        <v>8.93</v>
      </c>
      <c r="F19" s="42">
        <f t="shared" si="3"/>
        <v>5402.65</v>
      </c>
      <c r="G19" s="60">
        <f t="shared" si="1"/>
        <v>11.609</v>
      </c>
      <c r="H19" s="42">
        <f t="shared" si="2"/>
        <v>7023.445</v>
      </c>
      <c r="I19" s="61" t="s">
        <v>168</v>
      </c>
      <c r="J19" s="46" t="s">
        <v>555</v>
      </c>
      <c r="L19" s="26"/>
      <c r="M19" s="26"/>
    </row>
    <row r="20" spans="1:13" s="5" customFormat="1" ht="12.75">
      <c r="A20" s="59" t="s">
        <v>341</v>
      </c>
      <c r="B20" s="47" t="s">
        <v>568</v>
      </c>
      <c r="C20" s="45" t="s">
        <v>38</v>
      </c>
      <c r="D20" s="48">
        <v>605</v>
      </c>
      <c r="E20" s="49">
        <v>5.1</v>
      </c>
      <c r="F20" s="42">
        <f t="shared" si="3"/>
        <v>3085.5</v>
      </c>
      <c r="G20" s="60">
        <f t="shared" si="1"/>
        <v>6.63</v>
      </c>
      <c r="H20" s="42">
        <f t="shared" si="2"/>
        <v>4011.15</v>
      </c>
      <c r="I20" s="61" t="s">
        <v>168</v>
      </c>
      <c r="J20" s="46" t="s">
        <v>567</v>
      </c>
      <c r="L20" s="26"/>
      <c r="M20" s="26"/>
    </row>
    <row r="21" spans="1:13" s="5" customFormat="1" ht="12.75">
      <c r="A21" s="59" t="s">
        <v>342</v>
      </c>
      <c r="B21" s="47" t="s">
        <v>370</v>
      </c>
      <c r="C21" s="45" t="s">
        <v>40</v>
      </c>
      <c r="D21" s="48">
        <v>76</v>
      </c>
      <c r="E21" s="49">
        <v>59.85</v>
      </c>
      <c r="F21" s="42">
        <f t="shared" si="3"/>
        <v>4548.6</v>
      </c>
      <c r="G21" s="60">
        <f t="shared" si="1"/>
        <v>77.805</v>
      </c>
      <c r="H21" s="42">
        <f t="shared" si="2"/>
        <v>5913.18</v>
      </c>
      <c r="I21" s="61" t="s">
        <v>168</v>
      </c>
      <c r="J21" s="46" t="s">
        <v>369</v>
      </c>
      <c r="L21" s="26"/>
      <c r="M21" s="26"/>
    </row>
    <row r="22" spans="1:13" ht="12.75">
      <c r="A22" s="59" t="s">
        <v>374</v>
      </c>
      <c r="B22" s="39" t="s">
        <v>562</v>
      </c>
      <c r="C22" s="40" t="s">
        <v>559</v>
      </c>
      <c r="D22" s="163">
        <v>35</v>
      </c>
      <c r="E22" s="42">
        <v>7.46</v>
      </c>
      <c r="F22" s="42">
        <f t="shared" si="3"/>
        <v>261.1</v>
      </c>
      <c r="G22" s="60">
        <f>ROUND(E22*$J$5,4)</f>
        <v>9.698</v>
      </c>
      <c r="H22" s="42">
        <f>ROUND(D22*G22,4)</f>
        <v>339.43</v>
      </c>
      <c r="I22" s="61" t="s">
        <v>168</v>
      </c>
      <c r="J22" s="46" t="s">
        <v>561</v>
      </c>
      <c r="L22" s="26"/>
      <c r="M22" s="26"/>
    </row>
    <row r="23" spans="1:13" ht="12.75">
      <c r="A23" s="59" t="s">
        <v>580</v>
      </c>
      <c r="B23" s="39" t="s">
        <v>566</v>
      </c>
      <c r="C23" s="40" t="s">
        <v>559</v>
      </c>
      <c r="D23" s="80">
        <v>10</v>
      </c>
      <c r="E23" s="60">
        <v>4.67</v>
      </c>
      <c r="F23" s="42">
        <f t="shared" si="3"/>
        <v>46.7</v>
      </c>
      <c r="G23" s="60">
        <f>ROUND(E23*$J$5,4)</f>
        <v>6.071</v>
      </c>
      <c r="H23" s="42">
        <f>ROUND(D23*G23,4)</f>
        <v>60.71</v>
      </c>
      <c r="I23" s="61" t="s">
        <v>168</v>
      </c>
      <c r="J23" s="46" t="s">
        <v>563</v>
      </c>
      <c r="L23" s="26"/>
      <c r="M23" s="26"/>
    </row>
    <row r="24" spans="1:13" ht="12.75">
      <c r="A24" s="59" t="s">
        <v>581</v>
      </c>
      <c r="B24" s="39" t="s">
        <v>565</v>
      </c>
      <c r="C24" s="40" t="s">
        <v>559</v>
      </c>
      <c r="D24" s="55">
        <v>30</v>
      </c>
      <c r="E24" s="42">
        <v>7.21</v>
      </c>
      <c r="F24" s="42">
        <f t="shared" si="3"/>
        <v>216.3</v>
      </c>
      <c r="G24" s="60">
        <f>ROUND(E24*$J$5,4)</f>
        <v>9.373</v>
      </c>
      <c r="H24" s="42">
        <f>ROUND(D24*G24,4)</f>
        <v>281.19</v>
      </c>
      <c r="I24" s="61" t="s">
        <v>168</v>
      </c>
      <c r="J24" s="46" t="s">
        <v>564</v>
      </c>
      <c r="L24" s="26"/>
      <c r="M24" s="26"/>
    </row>
    <row r="25" spans="1:13" ht="12.75" customHeight="1">
      <c r="A25" s="59" t="s">
        <v>582</v>
      </c>
      <c r="B25" s="39" t="s">
        <v>346</v>
      </c>
      <c r="C25" s="45" t="s">
        <v>40</v>
      </c>
      <c r="D25" s="55">
        <v>176</v>
      </c>
      <c r="E25" s="42">
        <v>14.73</v>
      </c>
      <c r="F25" s="42">
        <f t="shared" si="3"/>
        <v>2592.48</v>
      </c>
      <c r="G25" s="60">
        <f>ROUND(E25*$J$5,4)</f>
        <v>19.149</v>
      </c>
      <c r="H25" s="42">
        <f>ROUND(D25*G25,4)</f>
        <v>3370.224</v>
      </c>
      <c r="I25" s="61" t="s">
        <v>168</v>
      </c>
      <c r="J25" s="46" t="s">
        <v>345</v>
      </c>
      <c r="L25" s="26"/>
      <c r="M25" s="26"/>
    </row>
    <row r="26" spans="1:13" ht="12" customHeight="1">
      <c r="A26" s="59" t="s">
        <v>639</v>
      </c>
      <c r="B26" s="39" t="s">
        <v>344</v>
      </c>
      <c r="C26" s="45" t="s">
        <v>40</v>
      </c>
      <c r="D26" s="55">
        <v>176</v>
      </c>
      <c r="E26" s="42">
        <v>18.54</v>
      </c>
      <c r="F26" s="42">
        <f t="shared" si="3"/>
        <v>3263.04</v>
      </c>
      <c r="G26" s="60">
        <f>ROUND(E26*$J$5,4)</f>
        <v>24.102</v>
      </c>
      <c r="H26" s="42">
        <f>ROUND(D26*G26,4)</f>
        <v>4241.952</v>
      </c>
      <c r="I26" s="61" t="s">
        <v>168</v>
      </c>
      <c r="J26" s="46" t="s">
        <v>343</v>
      </c>
      <c r="L26" s="26"/>
      <c r="M26" s="26"/>
    </row>
    <row r="27" spans="1:13" ht="12.75">
      <c r="A27" s="34" t="s">
        <v>117</v>
      </c>
      <c r="B27" s="50" t="s">
        <v>631</v>
      </c>
      <c r="C27" s="54"/>
      <c r="D27" s="116"/>
      <c r="E27" s="117"/>
      <c r="F27" s="118"/>
      <c r="G27" s="118"/>
      <c r="H27" s="118">
        <f>SUM(H28:H32)</f>
        <v>62965.863999999994</v>
      </c>
      <c r="I27" s="119"/>
      <c r="J27" s="33"/>
      <c r="L27" s="26"/>
      <c r="M27" s="26"/>
    </row>
    <row r="28" spans="1:13" ht="12.75">
      <c r="A28" s="38" t="s">
        <v>118</v>
      </c>
      <c r="B28" s="39" t="s">
        <v>630</v>
      </c>
      <c r="C28" s="120" t="s">
        <v>258</v>
      </c>
      <c r="D28" s="121">
        <v>4</v>
      </c>
      <c r="E28" s="122">
        <v>4548.06</v>
      </c>
      <c r="F28" s="42">
        <f>ROUND(D28*E28,4)</f>
        <v>18192.24</v>
      </c>
      <c r="G28" s="60">
        <f>ROUND(E28*$J$5,4)</f>
        <v>5912.478</v>
      </c>
      <c r="H28" s="42">
        <f>ROUND(D28*G28,4)</f>
        <v>23649.912</v>
      </c>
      <c r="I28" s="61" t="s">
        <v>168</v>
      </c>
      <c r="J28" s="46" t="s">
        <v>633</v>
      </c>
      <c r="L28" s="26"/>
      <c r="M28" s="26"/>
    </row>
    <row r="29" spans="1:13" ht="12.75">
      <c r="A29" s="38" t="s">
        <v>119</v>
      </c>
      <c r="B29" s="39" t="s">
        <v>259</v>
      </c>
      <c r="C29" s="120" t="s">
        <v>258</v>
      </c>
      <c r="D29" s="121">
        <v>4</v>
      </c>
      <c r="E29" s="122">
        <v>2370.44</v>
      </c>
      <c r="F29" s="42">
        <f>ROUND(D29*E29,4)</f>
        <v>9481.76</v>
      </c>
      <c r="G29" s="60">
        <f>ROUND(E29*$J$5,4)</f>
        <v>3081.572</v>
      </c>
      <c r="H29" s="42">
        <f>ROUND(D29*G29,4)</f>
        <v>12326.288</v>
      </c>
      <c r="I29" s="61" t="s">
        <v>168</v>
      </c>
      <c r="J29" s="123" t="s">
        <v>260</v>
      </c>
      <c r="L29" s="26"/>
      <c r="M29" s="26"/>
    </row>
    <row r="30" spans="1:13" ht="12.75" customHeight="1">
      <c r="A30" s="38" t="s">
        <v>171</v>
      </c>
      <c r="B30" s="39" t="s">
        <v>261</v>
      </c>
      <c r="C30" s="120" t="s">
        <v>258</v>
      </c>
      <c r="D30" s="121">
        <v>4</v>
      </c>
      <c r="E30" s="122">
        <v>1679.16</v>
      </c>
      <c r="F30" s="42">
        <f>ROUND(D30*E30,4)</f>
        <v>6716.64</v>
      </c>
      <c r="G30" s="60">
        <f>ROUND(E30*$J$5,4)</f>
        <v>2182.908</v>
      </c>
      <c r="H30" s="42">
        <f>ROUND(D30*G30,4)</f>
        <v>8731.632</v>
      </c>
      <c r="I30" s="61" t="s">
        <v>168</v>
      </c>
      <c r="J30" s="46" t="s">
        <v>262</v>
      </c>
      <c r="L30" s="26"/>
      <c r="M30" s="26"/>
    </row>
    <row r="31" spans="1:13" ht="12.75" customHeight="1">
      <c r="A31" s="38" t="s">
        <v>172</v>
      </c>
      <c r="B31" s="39" t="s">
        <v>261</v>
      </c>
      <c r="C31" s="120" t="s">
        <v>258</v>
      </c>
      <c r="D31" s="121">
        <v>4</v>
      </c>
      <c r="E31" s="122">
        <v>1679.16</v>
      </c>
      <c r="F31" s="42">
        <f>ROUND(D31*E31,4)</f>
        <v>6716.64</v>
      </c>
      <c r="G31" s="60">
        <f>ROUND(E31*$J$5,4)</f>
        <v>2182.908</v>
      </c>
      <c r="H31" s="42">
        <f>ROUND(D31*G31,4)</f>
        <v>8731.632</v>
      </c>
      <c r="I31" s="61" t="s">
        <v>168</v>
      </c>
      <c r="J31" s="46" t="s">
        <v>262</v>
      </c>
      <c r="L31" s="26"/>
      <c r="M31" s="26"/>
    </row>
    <row r="32" spans="1:13" ht="12.75" customHeight="1">
      <c r="A32" s="38" t="s">
        <v>632</v>
      </c>
      <c r="B32" s="39" t="s">
        <v>263</v>
      </c>
      <c r="C32" s="120" t="s">
        <v>264</v>
      </c>
      <c r="D32" s="121">
        <v>160</v>
      </c>
      <c r="E32" s="122">
        <v>45.8</v>
      </c>
      <c r="F32" s="42">
        <f>ROUND(D32*E32,4)</f>
        <v>7328</v>
      </c>
      <c r="G32" s="60">
        <f>ROUND(E32*$J$5,4)</f>
        <v>59.54</v>
      </c>
      <c r="H32" s="42">
        <f>ROUND(D32*G32,4)</f>
        <v>9526.4</v>
      </c>
      <c r="I32" s="61" t="s">
        <v>168</v>
      </c>
      <c r="J32" s="46" t="s">
        <v>265</v>
      </c>
      <c r="L32" s="26"/>
      <c r="M32" s="26"/>
    </row>
    <row r="33" spans="1:13" ht="12.75">
      <c r="A33" s="34" t="s">
        <v>120</v>
      </c>
      <c r="B33" s="50" t="s">
        <v>569</v>
      </c>
      <c r="C33" s="54"/>
      <c r="D33" s="35"/>
      <c r="E33" s="52"/>
      <c r="F33" s="52"/>
      <c r="G33" s="53"/>
      <c r="H33" s="36">
        <f>SUM(H34:H39)</f>
        <v>39544.969399999994</v>
      </c>
      <c r="I33" s="37"/>
      <c r="J33" s="33"/>
      <c r="L33" s="26"/>
      <c r="M33" s="26"/>
    </row>
    <row r="34" spans="1:13" ht="12" customHeight="1">
      <c r="A34" s="38" t="s">
        <v>375</v>
      </c>
      <c r="B34" s="39" t="s">
        <v>349</v>
      </c>
      <c r="C34" s="45" t="s">
        <v>40</v>
      </c>
      <c r="D34" s="55">
        <v>70</v>
      </c>
      <c r="E34" s="42">
        <v>205.52</v>
      </c>
      <c r="F34" s="42">
        <f aca="true" t="shared" si="4" ref="F34:F39">ROUND(D34*E34,4)</f>
        <v>14386.4</v>
      </c>
      <c r="G34" s="60">
        <f aca="true" t="shared" si="5" ref="G34:G39">ROUND(E34*$J$5,4)</f>
        <v>267.176</v>
      </c>
      <c r="H34" s="42">
        <f aca="true" t="shared" si="6" ref="H34:H39">ROUND(D34*G34,4)</f>
        <v>18702.32</v>
      </c>
      <c r="I34" s="61" t="s">
        <v>168</v>
      </c>
      <c r="J34" s="46" t="s">
        <v>541</v>
      </c>
      <c r="L34" s="26"/>
      <c r="M34" s="26"/>
    </row>
    <row r="35" spans="1:13" ht="12.75">
      <c r="A35" s="38" t="s">
        <v>207</v>
      </c>
      <c r="B35" s="39" t="s">
        <v>64</v>
      </c>
      <c r="C35" s="45" t="s">
        <v>40</v>
      </c>
      <c r="D35" s="55">
        <v>4.16</v>
      </c>
      <c r="E35" s="48">
        <v>265.67</v>
      </c>
      <c r="F35" s="42">
        <f t="shared" si="4"/>
        <v>1105.1872</v>
      </c>
      <c r="G35" s="60">
        <f t="shared" si="5"/>
        <v>345.371</v>
      </c>
      <c r="H35" s="42">
        <f t="shared" si="6"/>
        <v>1436.7434</v>
      </c>
      <c r="I35" s="61" t="s">
        <v>168</v>
      </c>
      <c r="J35" s="46" t="s">
        <v>70</v>
      </c>
      <c r="L35" s="26"/>
      <c r="M35" s="26"/>
    </row>
    <row r="36" spans="1:13" ht="12.75">
      <c r="A36" s="38" t="s">
        <v>121</v>
      </c>
      <c r="B36" s="39" t="s">
        <v>178</v>
      </c>
      <c r="C36" s="45" t="s">
        <v>38</v>
      </c>
      <c r="D36" s="55">
        <v>104</v>
      </c>
      <c r="E36" s="48">
        <v>37.33</v>
      </c>
      <c r="F36" s="42">
        <f t="shared" si="4"/>
        <v>3882.32</v>
      </c>
      <c r="G36" s="60">
        <f t="shared" si="5"/>
        <v>48.529</v>
      </c>
      <c r="H36" s="42">
        <f t="shared" si="6"/>
        <v>5047.016</v>
      </c>
      <c r="I36" s="43" t="s">
        <v>352</v>
      </c>
      <c r="J36" s="44">
        <v>5970</v>
      </c>
      <c r="L36" s="26"/>
      <c r="M36" s="26"/>
    </row>
    <row r="37" spans="1:13" s="5" customFormat="1" ht="15" customHeight="1">
      <c r="A37" s="38" t="s">
        <v>122</v>
      </c>
      <c r="B37" s="39" t="s">
        <v>180</v>
      </c>
      <c r="C37" s="45" t="s">
        <v>44</v>
      </c>
      <c r="D37" s="55">
        <v>1200</v>
      </c>
      <c r="E37" s="48">
        <v>5.57</v>
      </c>
      <c r="F37" s="42">
        <f t="shared" si="4"/>
        <v>6684</v>
      </c>
      <c r="G37" s="60">
        <f t="shared" si="5"/>
        <v>7.241</v>
      </c>
      <c r="H37" s="42">
        <f t="shared" si="6"/>
        <v>8689.2</v>
      </c>
      <c r="I37" s="43" t="s">
        <v>352</v>
      </c>
      <c r="J37" s="44" t="s">
        <v>179</v>
      </c>
      <c r="L37" s="26"/>
      <c r="M37" s="26"/>
    </row>
    <row r="38" spans="1:13" s="5" customFormat="1" ht="28.5" customHeight="1">
      <c r="A38" s="38" t="s">
        <v>123</v>
      </c>
      <c r="B38" s="39" t="s">
        <v>181</v>
      </c>
      <c r="C38" s="45" t="s">
        <v>40</v>
      </c>
      <c r="D38" s="55">
        <v>15</v>
      </c>
      <c r="E38" s="49">
        <v>281.14</v>
      </c>
      <c r="F38" s="42">
        <f t="shared" si="4"/>
        <v>4217.1</v>
      </c>
      <c r="G38" s="60">
        <f t="shared" si="5"/>
        <v>365.482</v>
      </c>
      <c r="H38" s="42">
        <f t="shared" si="6"/>
        <v>5482.23</v>
      </c>
      <c r="I38" s="61" t="s">
        <v>168</v>
      </c>
      <c r="J38" s="44" t="s">
        <v>161</v>
      </c>
      <c r="L38" s="26"/>
      <c r="M38" s="26"/>
    </row>
    <row r="39" spans="1:13" s="5" customFormat="1" ht="15" customHeight="1">
      <c r="A39" s="38" t="s">
        <v>268</v>
      </c>
      <c r="B39" s="39" t="s">
        <v>183</v>
      </c>
      <c r="C39" s="45" t="s">
        <v>38</v>
      </c>
      <c r="D39" s="55">
        <v>20</v>
      </c>
      <c r="E39" s="49">
        <v>7.21</v>
      </c>
      <c r="F39" s="42">
        <f t="shared" si="4"/>
        <v>144.2</v>
      </c>
      <c r="G39" s="60">
        <f t="shared" si="5"/>
        <v>9.373</v>
      </c>
      <c r="H39" s="42">
        <f t="shared" si="6"/>
        <v>187.46</v>
      </c>
      <c r="I39" s="61" t="s">
        <v>168</v>
      </c>
      <c r="J39" s="44" t="s">
        <v>182</v>
      </c>
      <c r="L39" s="26"/>
      <c r="M39" s="26"/>
    </row>
    <row r="40" spans="1:13" s="5" customFormat="1" ht="15" customHeight="1">
      <c r="A40" s="34" t="s">
        <v>124</v>
      </c>
      <c r="B40" s="50" t="s">
        <v>26</v>
      </c>
      <c r="C40" s="54"/>
      <c r="D40" s="209"/>
      <c r="E40" s="52"/>
      <c r="F40" s="52"/>
      <c r="G40" s="53"/>
      <c r="H40" s="36">
        <f>SUM(H41:H44)</f>
        <v>125481.61670000001</v>
      </c>
      <c r="I40" s="37"/>
      <c r="J40" s="33"/>
      <c r="L40" s="26"/>
      <c r="M40" s="26"/>
    </row>
    <row r="41" spans="1:13" ht="25.5">
      <c r="A41" s="38" t="s">
        <v>125</v>
      </c>
      <c r="B41" s="39" t="s">
        <v>404</v>
      </c>
      <c r="C41" s="40" t="s">
        <v>38</v>
      </c>
      <c r="D41" s="55">
        <v>789</v>
      </c>
      <c r="E41" s="42">
        <v>69.95</v>
      </c>
      <c r="F41" s="42">
        <f>ROUND(D41*E41,4)</f>
        <v>55190.55</v>
      </c>
      <c r="G41" s="60">
        <f>ROUND(E41*$J$5,4)</f>
        <v>90.935</v>
      </c>
      <c r="H41" s="42">
        <f>ROUND(D41*G41,4)</f>
        <v>71747.715</v>
      </c>
      <c r="I41" s="61" t="s">
        <v>168</v>
      </c>
      <c r="J41" s="46" t="s">
        <v>403</v>
      </c>
      <c r="L41" s="26"/>
      <c r="M41" s="26"/>
    </row>
    <row r="42" spans="1:13" ht="12.75" customHeight="1">
      <c r="A42" s="38" t="s">
        <v>126</v>
      </c>
      <c r="B42" s="39" t="s">
        <v>184</v>
      </c>
      <c r="C42" s="40" t="s">
        <v>38</v>
      </c>
      <c r="D42" s="55">
        <v>411</v>
      </c>
      <c r="E42" s="42">
        <v>40.84</v>
      </c>
      <c r="F42" s="42">
        <f>ROUND(D42*E42,4)</f>
        <v>16785.24</v>
      </c>
      <c r="G42" s="60">
        <f>ROUND(E42*$J$5,4)</f>
        <v>53.092</v>
      </c>
      <c r="H42" s="42">
        <f>ROUND(D42*G42,4)</f>
        <v>21820.812</v>
      </c>
      <c r="I42" s="61" t="s">
        <v>168</v>
      </c>
      <c r="J42" s="46" t="s">
        <v>71</v>
      </c>
      <c r="L42" s="26"/>
      <c r="M42" s="26"/>
    </row>
    <row r="43" spans="1:13" s="5" customFormat="1" ht="15" customHeight="1">
      <c r="A43" s="38" t="s">
        <v>208</v>
      </c>
      <c r="B43" s="39" t="s">
        <v>107</v>
      </c>
      <c r="C43" s="40" t="s">
        <v>40</v>
      </c>
      <c r="D43" s="55">
        <v>41.13</v>
      </c>
      <c r="E43" s="42">
        <v>262.64</v>
      </c>
      <c r="F43" s="42">
        <f>ROUND(D43*E43,4)</f>
        <v>10802.3832</v>
      </c>
      <c r="G43" s="60">
        <f>ROUND(E43*$J$5,4)</f>
        <v>341.432</v>
      </c>
      <c r="H43" s="42">
        <f>ROUND(D43*G43,4)</f>
        <v>14043.0982</v>
      </c>
      <c r="I43" s="61" t="s">
        <v>168</v>
      </c>
      <c r="J43" s="44" t="s">
        <v>159</v>
      </c>
      <c r="L43" s="26"/>
      <c r="M43" s="26"/>
    </row>
    <row r="44" spans="1:13" s="5" customFormat="1" ht="15" customHeight="1">
      <c r="A44" s="38" t="s">
        <v>209</v>
      </c>
      <c r="B44" s="39" t="s">
        <v>180</v>
      </c>
      <c r="C44" s="45" t="s">
        <v>44</v>
      </c>
      <c r="D44" s="55">
        <v>2467.89</v>
      </c>
      <c r="E44" s="48">
        <v>5.57</v>
      </c>
      <c r="F44" s="42">
        <f>ROUND(D44*E44,4)</f>
        <v>13746.1473</v>
      </c>
      <c r="G44" s="60">
        <f>ROUND(E44*$J$5,4)</f>
        <v>7.241</v>
      </c>
      <c r="H44" s="42">
        <f>ROUND(D44*G44,4)</f>
        <v>17869.9915</v>
      </c>
      <c r="I44" s="43" t="s">
        <v>352</v>
      </c>
      <c r="J44" s="44" t="s">
        <v>179</v>
      </c>
      <c r="L44" s="26"/>
      <c r="M44" s="26"/>
    </row>
    <row r="45" spans="1:13" s="5" customFormat="1" ht="12.75">
      <c r="A45" s="34" t="s">
        <v>127</v>
      </c>
      <c r="B45" s="50" t="s">
        <v>62</v>
      </c>
      <c r="C45" s="54"/>
      <c r="D45" s="209"/>
      <c r="E45" s="52"/>
      <c r="F45" s="52"/>
      <c r="G45" s="53"/>
      <c r="H45" s="36">
        <f>SUM(H46:H47)</f>
        <v>15673.2355</v>
      </c>
      <c r="I45" s="37"/>
      <c r="J45" s="33"/>
      <c r="L45" s="26"/>
      <c r="M45" s="26"/>
    </row>
    <row r="46" spans="1:13" ht="25.5">
      <c r="A46" s="38" t="s">
        <v>128</v>
      </c>
      <c r="B46" s="39" t="s">
        <v>94</v>
      </c>
      <c r="C46" s="45" t="s">
        <v>38</v>
      </c>
      <c r="D46" s="55">
        <v>336.75</v>
      </c>
      <c r="E46" s="42">
        <v>27.22</v>
      </c>
      <c r="F46" s="42">
        <f>ROUND(D46*E46,4)</f>
        <v>9166.335</v>
      </c>
      <c r="G46" s="60">
        <f>ROUND(E46*$J$5,4)</f>
        <v>35.386</v>
      </c>
      <c r="H46" s="42">
        <f>ROUND(D46*G46,4)</f>
        <v>11916.2355</v>
      </c>
      <c r="I46" s="61" t="s">
        <v>168</v>
      </c>
      <c r="J46" s="46" t="s">
        <v>95</v>
      </c>
      <c r="L46" s="26"/>
      <c r="M46" s="26"/>
    </row>
    <row r="47" spans="1:13" s="5" customFormat="1" ht="12.75">
      <c r="A47" s="38" t="s">
        <v>508</v>
      </c>
      <c r="B47" s="39" t="s">
        <v>211</v>
      </c>
      <c r="C47" s="45" t="s">
        <v>49</v>
      </c>
      <c r="D47" s="41">
        <v>170</v>
      </c>
      <c r="E47" s="42">
        <v>17</v>
      </c>
      <c r="F47" s="42">
        <f>ROUND(D47*E47,4)</f>
        <v>2890</v>
      </c>
      <c r="G47" s="60">
        <f>ROUND(E47*$J$5,4)</f>
        <v>22.1</v>
      </c>
      <c r="H47" s="42">
        <f>ROUND(D47*G47,4)</f>
        <v>3757</v>
      </c>
      <c r="I47" s="43" t="s">
        <v>352</v>
      </c>
      <c r="J47" s="46" t="s">
        <v>320</v>
      </c>
      <c r="L47" s="26"/>
      <c r="M47" s="26"/>
    </row>
    <row r="48" spans="1:13" s="8" customFormat="1" ht="15" customHeight="1">
      <c r="A48" s="34" t="s">
        <v>130</v>
      </c>
      <c r="B48" s="50" t="s">
        <v>27</v>
      </c>
      <c r="C48" s="54"/>
      <c r="D48" s="209"/>
      <c r="E48" s="52"/>
      <c r="F48" s="52"/>
      <c r="G48" s="53"/>
      <c r="H48" s="36">
        <f>SUM(H49:H51)</f>
        <v>6662.656000000001</v>
      </c>
      <c r="I48" s="37"/>
      <c r="J48" s="33"/>
      <c r="L48" s="26"/>
      <c r="M48" s="26"/>
    </row>
    <row r="49" spans="1:13" ht="15" customHeight="1">
      <c r="A49" s="38" t="s">
        <v>131</v>
      </c>
      <c r="B49" s="39" t="s">
        <v>108</v>
      </c>
      <c r="C49" s="40" t="s">
        <v>38</v>
      </c>
      <c r="D49" s="55">
        <v>72</v>
      </c>
      <c r="E49" s="42">
        <v>39.89</v>
      </c>
      <c r="F49" s="42">
        <f>ROUND(D49*E49,4)</f>
        <v>2872.08</v>
      </c>
      <c r="G49" s="60">
        <f>ROUND(E49*$J$5,4)</f>
        <v>51.857</v>
      </c>
      <c r="H49" s="42">
        <f>ROUND(D49*G49,4)</f>
        <v>3733.704</v>
      </c>
      <c r="I49" s="61" t="s">
        <v>168</v>
      </c>
      <c r="J49" s="46" t="s">
        <v>185</v>
      </c>
      <c r="L49" s="26"/>
      <c r="M49" s="26"/>
    </row>
    <row r="50" spans="1:13" s="5" customFormat="1" ht="12.75">
      <c r="A50" s="38" t="s">
        <v>132</v>
      </c>
      <c r="B50" s="39" t="s">
        <v>186</v>
      </c>
      <c r="C50" s="40" t="s">
        <v>38</v>
      </c>
      <c r="D50" s="55">
        <v>72</v>
      </c>
      <c r="E50" s="42">
        <v>16.88</v>
      </c>
      <c r="F50" s="42">
        <f>ROUND(D50*E50,4)</f>
        <v>1215.36</v>
      </c>
      <c r="G50" s="60">
        <f>ROUND(E50*$J$5,4)</f>
        <v>21.944</v>
      </c>
      <c r="H50" s="42">
        <f>ROUND(D50*G50,4)</f>
        <v>1579.968</v>
      </c>
      <c r="I50" s="61" t="s">
        <v>168</v>
      </c>
      <c r="J50" s="46" t="s">
        <v>187</v>
      </c>
      <c r="L50" s="26"/>
      <c r="M50" s="26"/>
    </row>
    <row r="51" spans="1:13" s="8" customFormat="1" ht="12.75">
      <c r="A51" s="38" t="s">
        <v>583</v>
      </c>
      <c r="B51" s="39" t="s">
        <v>354</v>
      </c>
      <c r="C51" s="40" t="s">
        <v>49</v>
      </c>
      <c r="D51" s="55">
        <v>28</v>
      </c>
      <c r="E51" s="42">
        <v>37.06</v>
      </c>
      <c r="F51" s="42">
        <f>ROUND(D51*E51,4)</f>
        <v>1037.68</v>
      </c>
      <c r="G51" s="60">
        <f>ROUND(E51*$J$5,4)</f>
        <v>48.178</v>
      </c>
      <c r="H51" s="42">
        <f>ROUND(D51*G51,4)</f>
        <v>1348.984</v>
      </c>
      <c r="I51" s="61" t="s">
        <v>168</v>
      </c>
      <c r="J51" s="46" t="s">
        <v>188</v>
      </c>
      <c r="L51" s="26"/>
      <c r="M51" s="26"/>
    </row>
    <row r="52" spans="1:13" s="5" customFormat="1" ht="15" customHeight="1">
      <c r="A52" s="34" t="s">
        <v>133</v>
      </c>
      <c r="B52" s="50" t="s">
        <v>362</v>
      </c>
      <c r="C52" s="54"/>
      <c r="D52" s="209"/>
      <c r="E52" s="52"/>
      <c r="F52" s="52"/>
      <c r="G52" s="53"/>
      <c r="H52" s="36">
        <f>SUM(H53:H63)</f>
        <v>37752.0723</v>
      </c>
      <c r="I52" s="37"/>
      <c r="J52" s="33"/>
      <c r="L52" s="26"/>
      <c r="M52" s="26"/>
    </row>
    <row r="53" spans="1:13" s="5" customFormat="1" ht="25.5">
      <c r="A53" s="38" t="s">
        <v>134</v>
      </c>
      <c r="B53" s="39" t="s">
        <v>358</v>
      </c>
      <c r="C53" s="45" t="s">
        <v>41</v>
      </c>
      <c r="D53" s="55">
        <v>9</v>
      </c>
      <c r="E53" s="42">
        <v>301.55</v>
      </c>
      <c r="F53" s="42">
        <f aca="true" t="shared" si="7" ref="F53:F63">ROUND(D53*E53,4)</f>
        <v>2713.95</v>
      </c>
      <c r="G53" s="60">
        <f aca="true" t="shared" si="8" ref="G53:G63">ROUND(E53*$J$5,4)</f>
        <v>392.015</v>
      </c>
      <c r="H53" s="42">
        <f aca="true" t="shared" si="9" ref="H53:H63">ROUND(D53*G53,4)</f>
        <v>3528.135</v>
      </c>
      <c r="I53" s="61" t="s">
        <v>168</v>
      </c>
      <c r="J53" s="46" t="s">
        <v>359</v>
      </c>
      <c r="L53" s="26"/>
      <c r="M53" s="26"/>
    </row>
    <row r="54" spans="1:13" s="8" customFormat="1" ht="25.5">
      <c r="A54" s="38" t="s">
        <v>135</v>
      </c>
      <c r="B54" s="39" t="s">
        <v>214</v>
      </c>
      <c r="C54" s="45" t="s">
        <v>41</v>
      </c>
      <c r="D54" s="55">
        <v>2</v>
      </c>
      <c r="E54" s="42">
        <v>242.39</v>
      </c>
      <c r="F54" s="42">
        <f t="shared" si="7"/>
        <v>484.78</v>
      </c>
      <c r="G54" s="60">
        <f t="shared" si="8"/>
        <v>315.107</v>
      </c>
      <c r="H54" s="42">
        <f t="shared" si="9"/>
        <v>630.214</v>
      </c>
      <c r="I54" s="43" t="s">
        <v>352</v>
      </c>
      <c r="J54" s="46" t="s">
        <v>102</v>
      </c>
      <c r="L54" s="26"/>
      <c r="M54" s="26"/>
    </row>
    <row r="55" spans="1:13" ht="25.5">
      <c r="A55" s="38" t="s">
        <v>136</v>
      </c>
      <c r="B55" s="39" t="s">
        <v>212</v>
      </c>
      <c r="C55" s="45" t="s">
        <v>41</v>
      </c>
      <c r="D55" s="55">
        <v>4</v>
      </c>
      <c r="E55" s="42">
        <v>244.97</v>
      </c>
      <c r="F55" s="42">
        <f t="shared" si="7"/>
        <v>979.88</v>
      </c>
      <c r="G55" s="60">
        <f t="shared" si="8"/>
        <v>318.461</v>
      </c>
      <c r="H55" s="42">
        <f t="shared" si="9"/>
        <v>1273.844</v>
      </c>
      <c r="I55" s="43" t="s">
        <v>352</v>
      </c>
      <c r="J55" s="46" t="s">
        <v>103</v>
      </c>
      <c r="L55" s="26"/>
      <c r="M55" s="26"/>
    </row>
    <row r="56" spans="1:13" ht="25.5">
      <c r="A56" s="38" t="s">
        <v>498</v>
      </c>
      <c r="B56" s="39" t="s">
        <v>213</v>
      </c>
      <c r="C56" s="45" t="s">
        <v>41</v>
      </c>
      <c r="D56" s="55">
        <v>13</v>
      </c>
      <c r="E56" s="42">
        <v>247.79</v>
      </c>
      <c r="F56" s="42">
        <f t="shared" si="7"/>
        <v>3221.27</v>
      </c>
      <c r="G56" s="60">
        <f t="shared" si="8"/>
        <v>322.127</v>
      </c>
      <c r="H56" s="42">
        <f t="shared" si="9"/>
        <v>4187.651</v>
      </c>
      <c r="I56" s="43" t="s">
        <v>352</v>
      </c>
      <c r="J56" s="46" t="s">
        <v>104</v>
      </c>
      <c r="L56" s="26"/>
      <c r="M56" s="26"/>
    </row>
    <row r="57" spans="1:13" s="12" customFormat="1" ht="24" customHeight="1">
      <c r="A57" s="38" t="s">
        <v>499</v>
      </c>
      <c r="B57" s="39" t="s">
        <v>574</v>
      </c>
      <c r="C57" s="45" t="s">
        <v>41</v>
      </c>
      <c r="D57" s="41">
        <v>1</v>
      </c>
      <c r="E57" s="42">
        <v>644.62</v>
      </c>
      <c r="F57" s="42">
        <f t="shared" si="7"/>
        <v>644.62</v>
      </c>
      <c r="G57" s="60">
        <f t="shared" si="8"/>
        <v>838.006</v>
      </c>
      <c r="H57" s="42">
        <f t="shared" si="9"/>
        <v>838.006</v>
      </c>
      <c r="I57" s="61" t="s">
        <v>168</v>
      </c>
      <c r="J57" s="46" t="s">
        <v>366</v>
      </c>
      <c r="L57" s="26"/>
      <c r="M57" s="26"/>
    </row>
    <row r="58" spans="1:13" s="12" customFormat="1" ht="24" customHeight="1">
      <c r="A58" s="38" t="s">
        <v>500</v>
      </c>
      <c r="B58" s="39" t="s">
        <v>575</v>
      </c>
      <c r="C58" s="45" t="s">
        <v>41</v>
      </c>
      <c r="D58" s="41">
        <v>1</v>
      </c>
      <c r="E58" s="42">
        <v>1160.27</v>
      </c>
      <c r="F58" s="42">
        <f t="shared" si="7"/>
        <v>1160.27</v>
      </c>
      <c r="G58" s="60">
        <f t="shared" si="8"/>
        <v>1508.351</v>
      </c>
      <c r="H58" s="42">
        <f t="shared" si="9"/>
        <v>1508.351</v>
      </c>
      <c r="I58" s="61" t="s">
        <v>168</v>
      </c>
      <c r="J58" s="46" t="s">
        <v>366</v>
      </c>
      <c r="L58" s="26"/>
      <c r="M58" s="26"/>
    </row>
    <row r="59" spans="1:13" s="12" customFormat="1" ht="12" customHeight="1">
      <c r="A59" s="38" t="s">
        <v>501</v>
      </c>
      <c r="B59" s="39" t="s">
        <v>361</v>
      </c>
      <c r="C59" s="45" t="s">
        <v>38</v>
      </c>
      <c r="D59" s="41">
        <v>48.06</v>
      </c>
      <c r="E59" s="42">
        <v>195.14</v>
      </c>
      <c r="F59" s="42">
        <f t="shared" si="7"/>
        <v>9378.4284</v>
      </c>
      <c r="G59" s="60">
        <f t="shared" si="8"/>
        <v>253.682</v>
      </c>
      <c r="H59" s="42">
        <f t="shared" si="9"/>
        <v>12191.9569</v>
      </c>
      <c r="I59" s="61" t="s">
        <v>168</v>
      </c>
      <c r="J59" s="46" t="s">
        <v>76</v>
      </c>
      <c r="L59" s="26"/>
      <c r="M59" s="26"/>
    </row>
    <row r="60" spans="1:13" s="5" customFormat="1" ht="12.75">
      <c r="A60" s="38" t="s">
        <v>502</v>
      </c>
      <c r="B60" s="39" t="s">
        <v>216</v>
      </c>
      <c r="C60" s="45" t="s">
        <v>38</v>
      </c>
      <c r="D60" s="41">
        <v>27.36</v>
      </c>
      <c r="E60" s="42">
        <v>219.42</v>
      </c>
      <c r="F60" s="42">
        <f t="shared" si="7"/>
        <v>6003.3312</v>
      </c>
      <c r="G60" s="60">
        <f t="shared" si="8"/>
        <v>285.246</v>
      </c>
      <c r="H60" s="42">
        <f t="shared" si="9"/>
        <v>7804.3306</v>
      </c>
      <c r="I60" s="61" t="s">
        <v>168</v>
      </c>
      <c r="J60" s="46" t="s">
        <v>77</v>
      </c>
      <c r="L60" s="26"/>
      <c r="M60" s="26"/>
    </row>
    <row r="61" spans="1:13" s="5" customFormat="1" ht="12.75">
      <c r="A61" s="38" t="s">
        <v>503</v>
      </c>
      <c r="B61" s="39" t="s">
        <v>364</v>
      </c>
      <c r="C61" s="45" t="s">
        <v>38</v>
      </c>
      <c r="D61" s="41">
        <v>1.75</v>
      </c>
      <c r="E61" s="42">
        <v>219.42</v>
      </c>
      <c r="F61" s="42">
        <f t="shared" si="7"/>
        <v>383.985</v>
      </c>
      <c r="G61" s="60">
        <f t="shared" si="8"/>
        <v>285.246</v>
      </c>
      <c r="H61" s="42">
        <f t="shared" si="9"/>
        <v>499.1805</v>
      </c>
      <c r="I61" s="61" t="s">
        <v>168</v>
      </c>
      <c r="J61" s="46" t="s">
        <v>77</v>
      </c>
      <c r="L61" s="26"/>
      <c r="M61" s="26"/>
    </row>
    <row r="62" spans="1:13" s="5" customFormat="1" ht="12.75">
      <c r="A62" s="38" t="s">
        <v>504</v>
      </c>
      <c r="B62" s="39" t="s">
        <v>48</v>
      </c>
      <c r="C62" s="40" t="s">
        <v>38</v>
      </c>
      <c r="D62" s="55">
        <v>75.42</v>
      </c>
      <c r="E62" s="42">
        <v>46.35</v>
      </c>
      <c r="F62" s="42">
        <f t="shared" si="7"/>
        <v>3495.717</v>
      </c>
      <c r="G62" s="60">
        <f t="shared" si="8"/>
        <v>60.255</v>
      </c>
      <c r="H62" s="42">
        <f t="shared" si="9"/>
        <v>4544.4321</v>
      </c>
      <c r="I62" s="61" t="s">
        <v>168</v>
      </c>
      <c r="J62" s="46" t="s">
        <v>87</v>
      </c>
      <c r="L62" s="26"/>
      <c r="M62" s="26"/>
    </row>
    <row r="63" spans="1:13" s="5" customFormat="1" ht="12.75">
      <c r="A63" s="38" t="s">
        <v>505</v>
      </c>
      <c r="B63" s="39" t="s">
        <v>365</v>
      </c>
      <c r="C63" s="40" t="s">
        <v>38</v>
      </c>
      <c r="D63" s="55">
        <v>6.4</v>
      </c>
      <c r="E63" s="42">
        <v>89.66</v>
      </c>
      <c r="F63" s="42">
        <f t="shared" si="7"/>
        <v>573.824</v>
      </c>
      <c r="G63" s="60">
        <f t="shared" si="8"/>
        <v>116.558</v>
      </c>
      <c r="H63" s="42">
        <f t="shared" si="9"/>
        <v>745.9712</v>
      </c>
      <c r="I63" s="43" t="s">
        <v>352</v>
      </c>
      <c r="J63" s="46">
        <v>11187</v>
      </c>
      <c r="L63" s="26"/>
      <c r="M63" s="26"/>
    </row>
    <row r="64" spans="1:13" s="5" customFormat="1" ht="12.75">
      <c r="A64" s="34" t="s">
        <v>137</v>
      </c>
      <c r="B64" s="50" t="s">
        <v>31</v>
      </c>
      <c r="C64" s="56"/>
      <c r="D64" s="209"/>
      <c r="E64" s="52"/>
      <c r="F64" s="52"/>
      <c r="G64" s="53"/>
      <c r="H64" s="36">
        <f>SUM(H66:H78)</f>
        <v>11462.373</v>
      </c>
      <c r="I64" s="37"/>
      <c r="J64" s="33"/>
      <c r="L64" s="26"/>
      <c r="M64" s="26"/>
    </row>
    <row r="65" spans="1:13" s="99" customFormat="1" ht="15" customHeight="1">
      <c r="A65" s="97" t="s">
        <v>138</v>
      </c>
      <c r="B65" s="89" t="s">
        <v>196</v>
      </c>
      <c r="C65" s="98"/>
      <c r="D65" s="210"/>
      <c r="E65" s="91"/>
      <c r="F65" s="91"/>
      <c r="G65" s="92"/>
      <c r="H65" s="91"/>
      <c r="I65" s="93"/>
      <c r="J65" s="94"/>
      <c r="L65" s="96"/>
      <c r="M65" s="96"/>
    </row>
    <row r="66" spans="1:13" ht="12.75">
      <c r="A66" s="38" t="s">
        <v>584</v>
      </c>
      <c r="B66" s="39" t="s">
        <v>88</v>
      </c>
      <c r="C66" s="40" t="s">
        <v>49</v>
      </c>
      <c r="D66" s="55">
        <v>20</v>
      </c>
      <c r="E66" s="42">
        <v>30.98</v>
      </c>
      <c r="F66" s="42">
        <f aca="true" t="shared" si="10" ref="F66:F76">ROUND(D66*E66,4)</f>
        <v>619.6</v>
      </c>
      <c r="G66" s="60">
        <f aca="true" t="shared" si="11" ref="G66:G76">ROUND(E66*$J$5,4)</f>
        <v>40.274</v>
      </c>
      <c r="H66" s="42">
        <f aca="true" t="shared" si="12" ref="H66:H76">ROUND(D66*G66,4)</f>
        <v>805.48</v>
      </c>
      <c r="I66" s="61" t="s">
        <v>168</v>
      </c>
      <c r="J66" s="46" t="s">
        <v>218</v>
      </c>
      <c r="L66" s="26"/>
      <c r="M66" s="26"/>
    </row>
    <row r="67" spans="1:13" ht="12.75">
      <c r="A67" s="38" t="s">
        <v>585</v>
      </c>
      <c r="B67" s="39" t="s">
        <v>220</v>
      </c>
      <c r="C67" s="40" t="s">
        <v>49</v>
      </c>
      <c r="D67" s="55">
        <v>40</v>
      </c>
      <c r="E67" s="42">
        <v>6.52</v>
      </c>
      <c r="F67" s="42">
        <f t="shared" si="10"/>
        <v>260.8</v>
      </c>
      <c r="G67" s="60">
        <f t="shared" si="11"/>
        <v>8.476</v>
      </c>
      <c r="H67" s="42">
        <f t="shared" si="12"/>
        <v>339.04</v>
      </c>
      <c r="I67" s="61" t="s">
        <v>168</v>
      </c>
      <c r="J67" s="46" t="s">
        <v>221</v>
      </c>
      <c r="L67" s="26"/>
      <c r="M67" s="26"/>
    </row>
    <row r="68" spans="1:13" ht="12.75">
      <c r="A68" s="38" t="s">
        <v>586</v>
      </c>
      <c r="B68" s="39" t="s">
        <v>222</v>
      </c>
      <c r="C68" s="40" t="s">
        <v>49</v>
      </c>
      <c r="D68" s="55">
        <v>60</v>
      </c>
      <c r="E68" s="42">
        <v>8.91</v>
      </c>
      <c r="F68" s="42">
        <f t="shared" si="10"/>
        <v>534.6</v>
      </c>
      <c r="G68" s="60">
        <f t="shared" si="11"/>
        <v>11.583</v>
      </c>
      <c r="H68" s="42">
        <f t="shared" si="12"/>
        <v>694.98</v>
      </c>
      <c r="I68" s="61" t="s">
        <v>168</v>
      </c>
      <c r="J68" s="46" t="s">
        <v>219</v>
      </c>
      <c r="L68" s="26"/>
      <c r="M68" s="26"/>
    </row>
    <row r="69" spans="1:13" ht="12.75">
      <c r="A69" s="38" t="s">
        <v>587</v>
      </c>
      <c r="B69" s="39" t="s">
        <v>225</v>
      </c>
      <c r="C69" s="40" t="s">
        <v>41</v>
      </c>
      <c r="D69" s="55">
        <v>3</v>
      </c>
      <c r="E69" s="42">
        <v>43.94</v>
      </c>
      <c r="F69" s="42">
        <f t="shared" si="10"/>
        <v>131.82</v>
      </c>
      <c r="G69" s="60">
        <f t="shared" si="11"/>
        <v>57.122</v>
      </c>
      <c r="H69" s="42">
        <f t="shared" si="12"/>
        <v>171.366</v>
      </c>
      <c r="I69" s="61" t="s">
        <v>168</v>
      </c>
      <c r="J69" s="46" t="s">
        <v>224</v>
      </c>
      <c r="L69" s="26"/>
      <c r="M69" s="26"/>
    </row>
    <row r="70" spans="1:13" ht="25.5">
      <c r="A70" s="38" t="s">
        <v>588</v>
      </c>
      <c r="B70" s="39" t="s">
        <v>226</v>
      </c>
      <c r="C70" s="40" t="s">
        <v>41</v>
      </c>
      <c r="D70" s="55">
        <v>1</v>
      </c>
      <c r="E70" s="42">
        <v>291.64</v>
      </c>
      <c r="F70" s="42">
        <f t="shared" si="10"/>
        <v>291.64</v>
      </c>
      <c r="G70" s="60">
        <f t="shared" si="11"/>
        <v>379.132</v>
      </c>
      <c r="H70" s="42">
        <f t="shared" si="12"/>
        <v>379.132</v>
      </c>
      <c r="I70" s="43" t="s">
        <v>352</v>
      </c>
      <c r="J70" s="46" t="s">
        <v>227</v>
      </c>
      <c r="L70" s="26"/>
      <c r="M70" s="26"/>
    </row>
    <row r="71" spans="1:13" ht="12" customHeight="1">
      <c r="A71" s="38" t="s">
        <v>589</v>
      </c>
      <c r="B71" s="39" t="s">
        <v>421</v>
      </c>
      <c r="C71" s="40" t="s">
        <v>41</v>
      </c>
      <c r="D71" s="55">
        <v>12</v>
      </c>
      <c r="E71" s="42">
        <v>7.55</v>
      </c>
      <c r="F71" s="42">
        <f t="shared" si="10"/>
        <v>90.6</v>
      </c>
      <c r="G71" s="60">
        <f t="shared" si="11"/>
        <v>9.815</v>
      </c>
      <c r="H71" s="42">
        <f t="shared" si="12"/>
        <v>117.78</v>
      </c>
      <c r="I71" s="43" t="s">
        <v>352</v>
      </c>
      <c r="J71" s="46" t="s">
        <v>420</v>
      </c>
      <c r="L71" s="26"/>
      <c r="M71" s="26"/>
    </row>
    <row r="72" spans="1:13" ht="12.75">
      <c r="A72" s="38" t="s">
        <v>590</v>
      </c>
      <c r="B72" s="39" t="s">
        <v>20</v>
      </c>
      <c r="C72" s="40" t="s">
        <v>41</v>
      </c>
      <c r="D72" s="55">
        <v>1</v>
      </c>
      <c r="E72" s="42">
        <v>160</v>
      </c>
      <c r="F72" s="42">
        <f t="shared" si="10"/>
        <v>160</v>
      </c>
      <c r="G72" s="60">
        <f t="shared" si="11"/>
        <v>208</v>
      </c>
      <c r="H72" s="42">
        <f t="shared" si="12"/>
        <v>208</v>
      </c>
      <c r="I72" s="43" t="s">
        <v>232</v>
      </c>
      <c r="J72" s="46" t="s">
        <v>5</v>
      </c>
      <c r="L72" s="26"/>
      <c r="M72" s="26"/>
    </row>
    <row r="73" spans="1:13" ht="12.75">
      <c r="A73" s="38" t="s">
        <v>591</v>
      </c>
      <c r="B73" s="39" t="s">
        <v>415</v>
      </c>
      <c r="C73" s="40" t="s">
        <v>41</v>
      </c>
      <c r="D73" s="55">
        <v>15</v>
      </c>
      <c r="E73" s="42">
        <v>91.94</v>
      </c>
      <c r="F73" s="42">
        <f t="shared" si="10"/>
        <v>1379.1</v>
      </c>
      <c r="G73" s="60">
        <f t="shared" si="11"/>
        <v>119.522</v>
      </c>
      <c r="H73" s="42">
        <f t="shared" si="12"/>
        <v>1792.83</v>
      </c>
      <c r="I73" s="61" t="s">
        <v>168</v>
      </c>
      <c r="J73" s="46" t="s">
        <v>414</v>
      </c>
      <c r="L73" s="26"/>
      <c r="M73" s="26"/>
    </row>
    <row r="74" spans="1:13" ht="37.5" customHeight="1">
      <c r="A74" s="38" t="s">
        <v>592</v>
      </c>
      <c r="B74" s="39" t="s">
        <v>417</v>
      </c>
      <c r="C74" s="40" t="s">
        <v>41</v>
      </c>
      <c r="D74" s="55">
        <v>10</v>
      </c>
      <c r="E74" s="42">
        <v>98.11</v>
      </c>
      <c r="F74" s="42">
        <f t="shared" si="10"/>
        <v>981.1</v>
      </c>
      <c r="G74" s="60">
        <f t="shared" si="11"/>
        <v>127.543</v>
      </c>
      <c r="H74" s="42">
        <f t="shared" si="12"/>
        <v>1275.43</v>
      </c>
      <c r="I74" s="43" t="s">
        <v>352</v>
      </c>
      <c r="J74" s="46" t="s">
        <v>416</v>
      </c>
      <c r="L74" s="26"/>
      <c r="M74" s="26"/>
    </row>
    <row r="75" spans="1:13" ht="12.75">
      <c r="A75" s="38" t="s">
        <v>593</v>
      </c>
      <c r="B75" s="39" t="s">
        <v>22</v>
      </c>
      <c r="C75" s="40" t="s">
        <v>41</v>
      </c>
      <c r="D75" s="55">
        <v>15</v>
      </c>
      <c r="E75" s="42">
        <v>14.67</v>
      </c>
      <c r="F75" s="42">
        <f t="shared" si="10"/>
        <v>220.05</v>
      </c>
      <c r="G75" s="60">
        <f t="shared" si="11"/>
        <v>19.071</v>
      </c>
      <c r="H75" s="42">
        <f t="shared" si="12"/>
        <v>286.065</v>
      </c>
      <c r="I75" s="61" t="s">
        <v>168</v>
      </c>
      <c r="J75" s="46" t="s">
        <v>89</v>
      </c>
      <c r="L75" s="26"/>
      <c r="M75" s="26"/>
    </row>
    <row r="76" spans="1:13" ht="23.25" customHeight="1">
      <c r="A76" s="38" t="s">
        <v>594</v>
      </c>
      <c r="B76" s="39" t="s">
        <v>231</v>
      </c>
      <c r="C76" s="40" t="s">
        <v>41</v>
      </c>
      <c r="D76" s="55">
        <v>10</v>
      </c>
      <c r="E76" s="42">
        <v>28</v>
      </c>
      <c r="F76" s="42">
        <f t="shared" si="10"/>
        <v>280</v>
      </c>
      <c r="G76" s="60">
        <f t="shared" si="11"/>
        <v>36.4</v>
      </c>
      <c r="H76" s="42">
        <f t="shared" si="12"/>
        <v>364</v>
      </c>
      <c r="I76" s="43" t="s">
        <v>232</v>
      </c>
      <c r="J76" s="46" t="s">
        <v>5</v>
      </c>
      <c r="L76" s="26"/>
      <c r="M76" s="26"/>
    </row>
    <row r="77" spans="1:13" s="95" customFormat="1" ht="12.75">
      <c r="A77" s="88" t="s">
        <v>139</v>
      </c>
      <c r="B77" s="89" t="s">
        <v>418</v>
      </c>
      <c r="C77" s="90"/>
      <c r="D77" s="211"/>
      <c r="E77" s="91"/>
      <c r="F77" s="91"/>
      <c r="G77" s="92"/>
      <c r="H77" s="92"/>
      <c r="I77" s="93"/>
      <c r="J77" s="94"/>
      <c r="L77" s="96"/>
      <c r="M77" s="96"/>
    </row>
    <row r="78" spans="1:13" ht="23.25" customHeight="1">
      <c r="A78" s="38" t="s">
        <v>595</v>
      </c>
      <c r="B78" s="39" t="s">
        <v>419</v>
      </c>
      <c r="C78" s="40" t="s">
        <v>41</v>
      </c>
      <c r="D78" s="55">
        <v>30</v>
      </c>
      <c r="E78" s="42">
        <v>128.93</v>
      </c>
      <c r="F78" s="42">
        <f>ROUND(D78*E78,4)</f>
        <v>3867.9</v>
      </c>
      <c r="G78" s="60">
        <f>ROUND(E78*$J$5,4)</f>
        <v>167.609</v>
      </c>
      <c r="H78" s="42">
        <f>ROUND(D78*G78,4)</f>
        <v>5028.27</v>
      </c>
      <c r="I78" s="61" t="s">
        <v>168</v>
      </c>
      <c r="J78" s="46" t="s">
        <v>228</v>
      </c>
      <c r="L78" s="26"/>
      <c r="M78" s="26"/>
    </row>
    <row r="79" spans="1:13" ht="12.75">
      <c r="A79" s="34" t="s">
        <v>140</v>
      </c>
      <c r="B79" s="50" t="s">
        <v>30</v>
      </c>
      <c r="C79" s="54"/>
      <c r="D79" s="209"/>
      <c r="E79" s="52"/>
      <c r="F79" s="52"/>
      <c r="G79" s="53"/>
      <c r="H79" s="36">
        <f>SUM(H81:H121)</f>
        <v>70107.6336</v>
      </c>
      <c r="I79" s="37"/>
      <c r="J79" s="33"/>
      <c r="L79" s="26"/>
      <c r="M79" s="26"/>
    </row>
    <row r="80" spans="1:13" s="95" customFormat="1" ht="12.75">
      <c r="A80" s="88" t="s">
        <v>141</v>
      </c>
      <c r="B80" s="89" t="s">
        <v>72</v>
      </c>
      <c r="C80" s="90"/>
      <c r="D80" s="211"/>
      <c r="E80" s="91"/>
      <c r="F80" s="91"/>
      <c r="G80" s="92"/>
      <c r="H80" s="91"/>
      <c r="I80" s="93"/>
      <c r="J80" s="94"/>
      <c r="L80" s="96"/>
      <c r="M80" s="96"/>
    </row>
    <row r="81" spans="1:13" ht="69" customHeight="1">
      <c r="A81" s="38" t="s">
        <v>518</v>
      </c>
      <c r="B81" s="256" t="s">
        <v>637</v>
      </c>
      <c r="C81" s="40" t="s">
        <v>636</v>
      </c>
      <c r="D81" s="55">
        <v>1</v>
      </c>
      <c r="E81" s="42">
        <v>8800</v>
      </c>
      <c r="F81" s="42">
        <f aca="true" t="shared" si="13" ref="F81:F86">ROUND(D81*E81,4)</f>
        <v>8800</v>
      </c>
      <c r="G81" s="60">
        <f aca="true" t="shared" si="14" ref="G81:G86">ROUND(E81*$J$5,4)</f>
        <v>11440</v>
      </c>
      <c r="H81" s="42">
        <f aca="true" t="shared" si="15" ref="H81:H86">ROUND(D81*G81,4)</f>
        <v>11440</v>
      </c>
      <c r="I81" s="61" t="s">
        <v>5</v>
      </c>
      <c r="J81" s="46"/>
      <c r="L81" s="26"/>
      <c r="M81" s="26"/>
    </row>
    <row r="82" spans="1:13" ht="15" customHeight="1">
      <c r="A82" s="38" t="s">
        <v>519</v>
      </c>
      <c r="B82" s="39" t="s">
        <v>8</v>
      </c>
      <c r="C82" s="40" t="s">
        <v>49</v>
      </c>
      <c r="D82" s="55">
        <v>36</v>
      </c>
      <c r="E82" s="42">
        <v>10.56</v>
      </c>
      <c r="F82" s="42">
        <f t="shared" si="13"/>
        <v>380.16</v>
      </c>
      <c r="G82" s="60">
        <f t="shared" si="14"/>
        <v>13.728</v>
      </c>
      <c r="H82" s="42">
        <f t="shared" si="15"/>
        <v>494.208</v>
      </c>
      <c r="I82" s="61" t="s">
        <v>168</v>
      </c>
      <c r="J82" s="46" t="s">
        <v>86</v>
      </c>
      <c r="L82" s="26"/>
      <c r="M82" s="26"/>
    </row>
    <row r="83" spans="1:13" ht="12.75">
      <c r="A83" s="38" t="s">
        <v>520</v>
      </c>
      <c r="B83" s="39" t="s">
        <v>9</v>
      </c>
      <c r="C83" s="40" t="s">
        <v>49</v>
      </c>
      <c r="D83" s="55">
        <v>20</v>
      </c>
      <c r="E83" s="42">
        <v>14.62</v>
      </c>
      <c r="F83" s="42">
        <f t="shared" si="13"/>
        <v>292.4</v>
      </c>
      <c r="G83" s="60">
        <f t="shared" si="14"/>
        <v>19.006</v>
      </c>
      <c r="H83" s="42">
        <f t="shared" si="15"/>
        <v>380.12</v>
      </c>
      <c r="I83" s="61" t="s">
        <v>168</v>
      </c>
      <c r="J83" s="46" t="s">
        <v>234</v>
      </c>
      <c r="L83" s="26"/>
      <c r="M83" s="26"/>
    </row>
    <row r="84" spans="1:13" s="5" customFormat="1" ht="15" customHeight="1">
      <c r="A84" s="38" t="s">
        <v>277</v>
      </c>
      <c r="B84" s="39" t="s">
        <v>10</v>
      </c>
      <c r="C84" s="40" t="s">
        <v>49</v>
      </c>
      <c r="D84" s="55">
        <v>14</v>
      </c>
      <c r="E84" s="42">
        <v>21.04</v>
      </c>
      <c r="F84" s="42">
        <f t="shared" si="13"/>
        <v>294.56</v>
      </c>
      <c r="G84" s="60">
        <f t="shared" si="14"/>
        <v>27.352</v>
      </c>
      <c r="H84" s="42">
        <f t="shared" si="15"/>
        <v>382.928</v>
      </c>
      <c r="I84" s="61" t="s">
        <v>168</v>
      </c>
      <c r="J84" s="46" t="s">
        <v>235</v>
      </c>
      <c r="L84" s="26"/>
      <c r="M84" s="26"/>
    </row>
    <row r="85" spans="1:13" s="5" customFormat="1" ht="15" customHeight="1">
      <c r="A85" s="38" t="s">
        <v>521</v>
      </c>
      <c r="B85" s="39" t="s">
        <v>11</v>
      </c>
      <c r="C85" s="40" t="s">
        <v>49</v>
      </c>
      <c r="D85" s="55">
        <v>10</v>
      </c>
      <c r="E85" s="42">
        <v>29.38</v>
      </c>
      <c r="F85" s="42">
        <f t="shared" si="13"/>
        <v>293.8</v>
      </c>
      <c r="G85" s="60">
        <f t="shared" si="14"/>
        <v>38.194</v>
      </c>
      <c r="H85" s="42">
        <f t="shared" si="15"/>
        <v>381.94</v>
      </c>
      <c r="I85" s="61" t="s">
        <v>168</v>
      </c>
      <c r="J85" s="46" t="s">
        <v>236</v>
      </c>
      <c r="L85" s="26"/>
      <c r="M85" s="26"/>
    </row>
    <row r="86" spans="1:13" s="5" customFormat="1" ht="15" customHeight="1">
      <c r="A86" s="38" t="s">
        <v>522</v>
      </c>
      <c r="B86" s="39" t="s">
        <v>65</v>
      </c>
      <c r="C86" s="40" t="s">
        <v>49</v>
      </c>
      <c r="D86" s="55">
        <v>24</v>
      </c>
      <c r="E86" s="42">
        <v>51.32</v>
      </c>
      <c r="F86" s="42">
        <f t="shared" si="13"/>
        <v>1231.68</v>
      </c>
      <c r="G86" s="60">
        <f t="shared" si="14"/>
        <v>66.716</v>
      </c>
      <c r="H86" s="42">
        <f t="shared" si="15"/>
        <v>1601.184</v>
      </c>
      <c r="I86" s="61" t="s">
        <v>168</v>
      </c>
      <c r="J86" s="46" t="s">
        <v>237</v>
      </c>
      <c r="L86" s="26"/>
      <c r="M86" s="26"/>
    </row>
    <row r="87" spans="1:13" s="95" customFormat="1" ht="12.75">
      <c r="A87" s="88" t="s">
        <v>198</v>
      </c>
      <c r="B87" s="89" t="s">
        <v>73</v>
      </c>
      <c r="C87" s="90"/>
      <c r="D87" s="211"/>
      <c r="E87" s="91"/>
      <c r="F87" s="91"/>
      <c r="G87" s="92"/>
      <c r="H87" s="92"/>
      <c r="I87" s="93"/>
      <c r="J87" s="94"/>
      <c r="L87" s="96"/>
      <c r="M87" s="96"/>
    </row>
    <row r="88" spans="1:13" ht="15" customHeight="1">
      <c r="A88" s="38" t="s">
        <v>197</v>
      </c>
      <c r="B88" s="39" t="s">
        <v>15</v>
      </c>
      <c r="C88" s="40" t="s">
        <v>49</v>
      </c>
      <c r="D88" s="217">
        <v>34</v>
      </c>
      <c r="E88" s="42">
        <v>8.39</v>
      </c>
      <c r="F88" s="42">
        <f aca="true" t="shared" si="16" ref="F88:F94">ROUND(D88*E88,4)</f>
        <v>285.26</v>
      </c>
      <c r="G88" s="60">
        <f aca="true" t="shared" si="17" ref="G88:G94">ROUND(E88*$J$5,4)</f>
        <v>10.907</v>
      </c>
      <c r="H88" s="42">
        <f aca="true" t="shared" si="18" ref="H88:H94">ROUND(D88*G88,4)</f>
        <v>370.838</v>
      </c>
      <c r="I88" s="61" t="s">
        <v>168</v>
      </c>
      <c r="J88" s="46" t="s">
        <v>85</v>
      </c>
      <c r="L88" s="26"/>
      <c r="M88" s="26"/>
    </row>
    <row r="89" spans="1:13" ht="15" customHeight="1">
      <c r="A89" s="38" t="s">
        <v>596</v>
      </c>
      <c r="B89" s="39" t="s">
        <v>12</v>
      </c>
      <c r="C89" s="40" t="s">
        <v>49</v>
      </c>
      <c r="D89" s="217">
        <v>12</v>
      </c>
      <c r="E89" s="42">
        <v>22.01</v>
      </c>
      <c r="F89" s="42">
        <f t="shared" si="16"/>
        <v>264.12</v>
      </c>
      <c r="G89" s="60">
        <f t="shared" si="17"/>
        <v>28.613</v>
      </c>
      <c r="H89" s="42">
        <f t="shared" si="18"/>
        <v>343.356</v>
      </c>
      <c r="I89" s="61" t="s">
        <v>168</v>
      </c>
      <c r="J89" s="46" t="s">
        <v>238</v>
      </c>
      <c r="L89" s="26"/>
      <c r="M89" s="26"/>
    </row>
    <row r="90" spans="1:13" s="8" customFormat="1" ht="15" customHeight="1">
      <c r="A90" s="38" t="s">
        <v>597</v>
      </c>
      <c r="B90" s="39" t="s">
        <v>13</v>
      </c>
      <c r="C90" s="40" t="s">
        <v>49</v>
      </c>
      <c r="D90" s="217">
        <v>14</v>
      </c>
      <c r="E90" s="42">
        <v>25.98</v>
      </c>
      <c r="F90" s="42">
        <f t="shared" si="16"/>
        <v>363.72</v>
      </c>
      <c r="G90" s="60">
        <f t="shared" si="17"/>
        <v>33.774</v>
      </c>
      <c r="H90" s="42">
        <f t="shared" si="18"/>
        <v>472.836</v>
      </c>
      <c r="I90" s="61" t="s">
        <v>168</v>
      </c>
      <c r="J90" s="46" t="s">
        <v>239</v>
      </c>
      <c r="L90" s="26"/>
      <c r="M90" s="26"/>
    </row>
    <row r="91" spans="1:13" s="8" customFormat="1" ht="15" customHeight="1">
      <c r="A91" s="38" t="s">
        <v>598</v>
      </c>
      <c r="B91" s="39" t="s">
        <v>14</v>
      </c>
      <c r="C91" s="40" t="s">
        <v>49</v>
      </c>
      <c r="D91" s="217">
        <v>100</v>
      </c>
      <c r="E91" s="42">
        <v>29.71</v>
      </c>
      <c r="F91" s="42">
        <f t="shared" si="16"/>
        <v>2971</v>
      </c>
      <c r="G91" s="60">
        <f t="shared" si="17"/>
        <v>38.623</v>
      </c>
      <c r="H91" s="42">
        <f t="shared" si="18"/>
        <v>3862.3</v>
      </c>
      <c r="I91" s="61" t="s">
        <v>168</v>
      </c>
      <c r="J91" s="46" t="s">
        <v>74</v>
      </c>
      <c r="L91" s="26"/>
      <c r="M91" s="26"/>
    </row>
    <row r="92" spans="1:13" s="8" customFormat="1" ht="15" customHeight="1">
      <c r="A92" s="38" t="s">
        <v>599</v>
      </c>
      <c r="B92" s="39" t="s">
        <v>63</v>
      </c>
      <c r="C92" s="40" t="s">
        <v>49</v>
      </c>
      <c r="D92" s="217">
        <v>20</v>
      </c>
      <c r="E92" s="42">
        <v>47.75</v>
      </c>
      <c r="F92" s="42">
        <f t="shared" si="16"/>
        <v>955</v>
      </c>
      <c r="G92" s="60">
        <f t="shared" si="17"/>
        <v>62.075</v>
      </c>
      <c r="H92" s="42">
        <f t="shared" si="18"/>
        <v>1241.5</v>
      </c>
      <c r="I92" s="61" t="s">
        <v>168</v>
      </c>
      <c r="J92" s="46" t="s">
        <v>240</v>
      </c>
      <c r="L92" s="26"/>
      <c r="M92" s="26"/>
    </row>
    <row r="93" spans="1:13" s="5" customFormat="1" ht="25.5">
      <c r="A93" s="38" t="s">
        <v>600</v>
      </c>
      <c r="B93" s="39" t="s">
        <v>100</v>
      </c>
      <c r="C93" s="40" t="s">
        <v>41</v>
      </c>
      <c r="D93" s="55">
        <v>4</v>
      </c>
      <c r="E93" s="42">
        <v>149.87</v>
      </c>
      <c r="F93" s="42">
        <f t="shared" si="16"/>
        <v>599.48</v>
      </c>
      <c r="G93" s="60">
        <f t="shared" si="17"/>
        <v>194.831</v>
      </c>
      <c r="H93" s="42">
        <f t="shared" si="18"/>
        <v>779.324</v>
      </c>
      <c r="I93" s="61" t="s">
        <v>168</v>
      </c>
      <c r="J93" s="46" t="s">
        <v>167</v>
      </c>
      <c r="L93" s="26"/>
      <c r="M93" s="26"/>
    </row>
    <row r="94" spans="1:13" ht="25.5">
      <c r="A94" s="38" t="s">
        <v>601</v>
      </c>
      <c r="B94" s="39" t="s">
        <v>0</v>
      </c>
      <c r="C94" s="40" t="s">
        <v>41</v>
      </c>
      <c r="D94" s="55">
        <v>2</v>
      </c>
      <c r="E94" s="42">
        <v>184.51</v>
      </c>
      <c r="F94" s="42">
        <f t="shared" si="16"/>
        <v>369.02</v>
      </c>
      <c r="G94" s="60">
        <f t="shared" si="17"/>
        <v>239.863</v>
      </c>
      <c r="H94" s="42">
        <f t="shared" si="18"/>
        <v>479.726</v>
      </c>
      <c r="I94" s="61" t="s">
        <v>168</v>
      </c>
      <c r="J94" s="46" t="s">
        <v>241</v>
      </c>
      <c r="L94" s="26"/>
      <c r="M94" s="26"/>
    </row>
    <row r="95" spans="1:13" s="95" customFormat="1" ht="15" customHeight="1">
      <c r="A95" s="88" t="s">
        <v>497</v>
      </c>
      <c r="B95" s="89" t="s">
        <v>195</v>
      </c>
      <c r="C95" s="100"/>
      <c r="D95" s="211"/>
      <c r="E95" s="91"/>
      <c r="F95" s="91"/>
      <c r="G95" s="92"/>
      <c r="H95" s="92"/>
      <c r="I95" s="93"/>
      <c r="J95" s="94"/>
      <c r="L95" s="96"/>
      <c r="M95" s="96"/>
    </row>
    <row r="96" spans="1:13" ht="25.5">
      <c r="A96" s="38" t="s">
        <v>526</v>
      </c>
      <c r="B96" s="39" t="s">
        <v>190</v>
      </c>
      <c r="C96" s="40" t="s">
        <v>41</v>
      </c>
      <c r="D96" s="41">
        <v>10</v>
      </c>
      <c r="E96" s="42">
        <v>149.87</v>
      </c>
      <c r="F96" s="42">
        <f>ROUND(D96*E96,4)</f>
        <v>1498.7</v>
      </c>
      <c r="G96" s="60">
        <f>ROUND(E96*$J$5,4)</f>
        <v>194.831</v>
      </c>
      <c r="H96" s="42">
        <f>ROUND(D96*G96,4)</f>
        <v>1948.31</v>
      </c>
      <c r="I96" s="61" t="s">
        <v>168</v>
      </c>
      <c r="J96" s="46" t="s">
        <v>167</v>
      </c>
      <c r="L96" s="26"/>
      <c r="M96" s="26"/>
    </row>
    <row r="97" spans="1:13" ht="13.5" customHeight="1">
      <c r="A97" s="38" t="s">
        <v>602</v>
      </c>
      <c r="B97" s="39" t="s">
        <v>16</v>
      </c>
      <c r="C97" s="40" t="s">
        <v>41</v>
      </c>
      <c r="D97" s="41">
        <v>5</v>
      </c>
      <c r="E97" s="42">
        <v>21.78</v>
      </c>
      <c r="F97" s="42">
        <f>ROUND(D97*E97,4)</f>
        <v>108.9</v>
      </c>
      <c r="G97" s="60">
        <f>ROUND(E97*$J$5,4)</f>
        <v>28.314</v>
      </c>
      <c r="H97" s="42">
        <f>ROUND(D97*G97,4)</f>
        <v>141.57</v>
      </c>
      <c r="I97" s="61" t="s">
        <v>168</v>
      </c>
      <c r="J97" s="46" t="s">
        <v>191</v>
      </c>
      <c r="L97" s="26"/>
      <c r="M97" s="26"/>
    </row>
    <row r="98" spans="1:13" ht="13.5" customHeight="1">
      <c r="A98" s="38" t="s">
        <v>603</v>
      </c>
      <c r="B98" s="39" t="s">
        <v>357</v>
      </c>
      <c r="C98" s="40" t="s">
        <v>49</v>
      </c>
      <c r="D98" s="41">
        <v>180</v>
      </c>
      <c r="E98" s="42">
        <v>51.2</v>
      </c>
      <c r="F98" s="42">
        <f>ROUND(D98*E98,4)</f>
        <v>9216</v>
      </c>
      <c r="G98" s="60">
        <f>ROUND(E98*$J$5,4)</f>
        <v>66.56</v>
      </c>
      <c r="H98" s="42">
        <f>ROUND(D98*G98,4)</f>
        <v>11980.8</v>
      </c>
      <c r="I98" s="61" t="s">
        <v>168</v>
      </c>
      <c r="J98" s="46" t="s">
        <v>356</v>
      </c>
      <c r="L98" s="26"/>
      <c r="M98" s="26"/>
    </row>
    <row r="99" spans="1:13" s="95" customFormat="1" ht="15" customHeight="1">
      <c r="A99" s="88" t="s">
        <v>604</v>
      </c>
      <c r="B99" s="89" t="s">
        <v>233</v>
      </c>
      <c r="C99" s="100"/>
      <c r="D99" s="211"/>
      <c r="E99" s="91"/>
      <c r="F99" s="91"/>
      <c r="G99" s="92"/>
      <c r="H99" s="92"/>
      <c r="I99" s="93"/>
      <c r="J99" s="94"/>
      <c r="L99" s="96"/>
      <c r="M99" s="96"/>
    </row>
    <row r="100" spans="1:13" s="8" customFormat="1" ht="12.75">
      <c r="A100" s="38" t="s">
        <v>605</v>
      </c>
      <c r="B100" s="39" t="s">
        <v>46</v>
      </c>
      <c r="C100" s="40" t="s">
        <v>41</v>
      </c>
      <c r="D100" s="55">
        <v>2</v>
      </c>
      <c r="E100" s="42">
        <v>196.1</v>
      </c>
      <c r="F100" s="42">
        <f aca="true" t="shared" si="19" ref="F100:F119">ROUND(D100*E100,4)</f>
        <v>392.2</v>
      </c>
      <c r="G100" s="60">
        <f aca="true" t="shared" si="20" ref="G100:G119">ROUND(E100*$J$5,4)</f>
        <v>254.93</v>
      </c>
      <c r="H100" s="42">
        <f aca="true" t="shared" si="21" ref="H100:H119">ROUND(D100*G100,4)</f>
        <v>509.86</v>
      </c>
      <c r="I100" s="61" t="s">
        <v>168</v>
      </c>
      <c r="J100" s="46" t="s">
        <v>82</v>
      </c>
      <c r="L100" s="26"/>
      <c r="M100" s="26"/>
    </row>
    <row r="101" spans="1:13" s="8" customFormat="1" ht="12.75">
      <c r="A101" s="38" t="s">
        <v>606</v>
      </c>
      <c r="B101" s="39" t="s">
        <v>396</v>
      </c>
      <c r="C101" s="40" t="s">
        <v>41</v>
      </c>
      <c r="D101" s="208">
        <v>9</v>
      </c>
      <c r="E101" s="42">
        <v>143.22</v>
      </c>
      <c r="F101" s="42">
        <f t="shared" si="19"/>
        <v>1288.98</v>
      </c>
      <c r="G101" s="60">
        <f t="shared" si="20"/>
        <v>186.186</v>
      </c>
      <c r="H101" s="42">
        <f t="shared" si="21"/>
        <v>1675.674</v>
      </c>
      <c r="I101" s="61" t="s">
        <v>168</v>
      </c>
      <c r="J101" s="46" t="s">
        <v>395</v>
      </c>
      <c r="L101" s="26"/>
      <c r="M101" s="26"/>
    </row>
    <row r="102" spans="1:13" ht="12" customHeight="1">
      <c r="A102" s="38" t="s">
        <v>607</v>
      </c>
      <c r="B102" s="39" t="s">
        <v>394</v>
      </c>
      <c r="C102" s="40" t="s">
        <v>41</v>
      </c>
      <c r="D102" s="55">
        <v>1</v>
      </c>
      <c r="E102" s="42">
        <v>180.55</v>
      </c>
      <c r="F102" s="42">
        <f t="shared" si="19"/>
        <v>180.55</v>
      </c>
      <c r="G102" s="60">
        <f t="shared" si="20"/>
        <v>234.715</v>
      </c>
      <c r="H102" s="42">
        <f t="shared" si="21"/>
        <v>234.715</v>
      </c>
      <c r="I102" s="61" t="s">
        <v>168</v>
      </c>
      <c r="J102" s="46" t="s">
        <v>388</v>
      </c>
      <c r="L102" s="26"/>
      <c r="M102" s="26"/>
    </row>
    <row r="103" spans="1:13" ht="12" customHeight="1">
      <c r="A103" s="38" t="s">
        <v>608</v>
      </c>
      <c r="B103" s="39" t="s">
        <v>390</v>
      </c>
      <c r="C103" s="40" t="s">
        <v>41</v>
      </c>
      <c r="D103" s="55">
        <v>2</v>
      </c>
      <c r="E103" s="42">
        <v>26.69</v>
      </c>
      <c r="F103" s="42">
        <f t="shared" si="19"/>
        <v>53.38</v>
      </c>
      <c r="G103" s="60">
        <f t="shared" si="20"/>
        <v>34.697</v>
      </c>
      <c r="H103" s="42">
        <f t="shared" si="21"/>
        <v>69.394</v>
      </c>
      <c r="I103" s="61" t="s">
        <v>168</v>
      </c>
      <c r="J103" s="46" t="s">
        <v>389</v>
      </c>
      <c r="L103" s="26"/>
      <c r="M103" s="26"/>
    </row>
    <row r="104" spans="1:13" ht="25.5">
      <c r="A104" s="38" t="s">
        <v>609</v>
      </c>
      <c r="B104" s="39" t="s">
        <v>243</v>
      </c>
      <c r="C104" s="40" t="s">
        <v>41</v>
      </c>
      <c r="D104" s="55">
        <v>11</v>
      </c>
      <c r="E104" s="42">
        <v>332.99</v>
      </c>
      <c r="F104" s="42">
        <f t="shared" si="19"/>
        <v>3662.89</v>
      </c>
      <c r="G104" s="60">
        <f t="shared" si="20"/>
        <v>432.887</v>
      </c>
      <c r="H104" s="42">
        <f t="shared" si="21"/>
        <v>4761.757</v>
      </c>
      <c r="I104" s="61" t="s">
        <v>168</v>
      </c>
      <c r="J104" s="46" t="s">
        <v>83</v>
      </c>
      <c r="L104" s="26"/>
      <c r="M104" s="26"/>
    </row>
    <row r="105" spans="1:13" ht="38.25" customHeight="1">
      <c r="A105" s="38" t="s">
        <v>610</v>
      </c>
      <c r="B105" s="39" t="s">
        <v>244</v>
      </c>
      <c r="C105" s="40" t="s">
        <v>41</v>
      </c>
      <c r="D105" s="41">
        <v>2</v>
      </c>
      <c r="E105" s="42">
        <v>378.28</v>
      </c>
      <c r="F105" s="42">
        <f t="shared" si="19"/>
        <v>756.56</v>
      </c>
      <c r="G105" s="60">
        <f t="shared" si="20"/>
        <v>491.764</v>
      </c>
      <c r="H105" s="42">
        <f t="shared" si="21"/>
        <v>983.528</v>
      </c>
      <c r="I105" s="61" t="s">
        <v>168</v>
      </c>
      <c r="J105" s="46" t="s">
        <v>245</v>
      </c>
      <c r="L105" s="26"/>
      <c r="M105" s="26"/>
    </row>
    <row r="106" spans="1:13" ht="13.5" customHeight="1">
      <c r="A106" s="38" t="s">
        <v>611</v>
      </c>
      <c r="B106" s="39" t="s">
        <v>537</v>
      </c>
      <c r="C106" s="40" t="s">
        <v>41</v>
      </c>
      <c r="D106" s="41">
        <v>5</v>
      </c>
      <c r="E106" s="42">
        <v>272.18</v>
      </c>
      <c r="F106" s="42">
        <f t="shared" si="19"/>
        <v>1360.9</v>
      </c>
      <c r="G106" s="60">
        <f t="shared" si="20"/>
        <v>353.834</v>
      </c>
      <c r="H106" s="42">
        <f t="shared" si="21"/>
        <v>1769.17</v>
      </c>
      <c r="I106" s="61" t="s">
        <v>168</v>
      </c>
      <c r="J106" s="46" t="s">
        <v>536</v>
      </c>
      <c r="L106" s="26"/>
      <c r="M106" s="26"/>
    </row>
    <row r="107" spans="1:13" ht="12.75">
      <c r="A107" s="38" t="s">
        <v>612</v>
      </c>
      <c r="B107" s="39" t="s">
        <v>246</v>
      </c>
      <c r="C107" s="40" t="s">
        <v>41</v>
      </c>
      <c r="D107" s="55">
        <v>11</v>
      </c>
      <c r="E107" s="42">
        <v>69.61</v>
      </c>
      <c r="F107" s="42">
        <f t="shared" si="19"/>
        <v>765.71</v>
      </c>
      <c r="G107" s="60">
        <f t="shared" si="20"/>
        <v>90.493</v>
      </c>
      <c r="H107" s="42">
        <f t="shared" si="21"/>
        <v>995.423</v>
      </c>
      <c r="I107" s="61" t="s">
        <v>168</v>
      </c>
      <c r="J107" s="46" t="s">
        <v>247</v>
      </c>
      <c r="L107" s="26"/>
      <c r="M107" s="26"/>
    </row>
    <row r="108" spans="1:13" ht="15" customHeight="1">
      <c r="A108" s="38" t="s">
        <v>613</v>
      </c>
      <c r="B108" s="39" t="s">
        <v>51</v>
      </c>
      <c r="C108" s="40" t="s">
        <v>41</v>
      </c>
      <c r="D108" s="55">
        <v>6</v>
      </c>
      <c r="E108" s="42">
        <v>126.7</v>
      </c>
      <c r="F108" s="42">
        <f t="shared" si="19"/>
        <v>760.2</v>
      </c>
      <c r="G108" s="60">
        <f t="shared" si="20"/>
        <v>164.71</v>
      </c>
      <c r="H108" s="42">
        <f t="shared" si="21"/>
        <v>988.26</v>
      </c>
      <c r="I108" s="61" t="s">
        <v>168</v>
      </c>
      <c r="J108" s="46" t="s">
        <v>81</v>
      </c>
      <c r="L108" s="26"/>
      <c r="M108" s="26"/>
    </row>
    <row r="109" spans="1:13" ht="12" customHeight="1">
      <c r="A109" s="38" t="s">
        <v>614</v>
      </c>
      <c r="B109" s="39" t="s">
        <v>248</v>
      </c>
      <c r="C109" s="40" t="s">
        <v>41</v>
      </c>
      <c r="D109" s="55">
        <v>5</v>
      </c>
      <c r="E109" s="42">
        <v>123.23</v>
      </c>
      <c r="F109" s="42">
        <f t="shared" si="19"/>
        <v>616.15</v>
      </c>
      <c r="G109" s="60">
        <f t="shared" si="20"/>
        <v>160.199</v>
      </c>
      <c r="H109" s="42">
        <f t="shared" si="21"/>
        <v>800.995</v>
      </c>
      <c r="I109" s="61" t="s">
        <v>168</v>
      </c>
      <c r="J109" s="46" t="s">
        <v>249</v>
      </c>
      <c r="L109" s="26"/>
      <c r="M109" s="26"/>
    </row>
    <row r="110" spans="1:14" ht="24" customHeight="1">
      <c r="A110" s="38" t="s">
        <v>615</v>
      </c>
      <c r="B110" s="39" t="s">
        <v>391</v>
      </c>
      <c r="C110" s="40" t="s">
        <v>41</v>
      </c>
      <c r="D110" s="55">
        <v>1</v>
      </c>
      <c r="E110" s="42">
        <v>215</v>
      </c>
      <c r="F110" s="42">
        <f t="shared" si="19"/>
        <v>215</v>
      </c>
      <c r="G110" s="60">
        <f t="shared" si="20"/>
        <v>279.5</v>
      </c>
      <c r="H110" s="42">
        <f t="shared" si="21"/>
        <v>279.5</v>
      </c>
      <c r="I110" s="43" t="s">
        <v>5</v>
      </c>
      <c r="J110" s="185"/>
      <c r="K110" s="23"/>
      <c r="L110" s="23"/>
      <c r="M110" s="23"/>
      <c r="N110" s="23"/>
    </row>
    <row r="111" spans="1:13" s="5" customFormat="1" ht="12.75">
      <c r="A111" s="38" t="s">
        <v>616</v>
      </c>
      <c r="B111" s="39" t="s">
        <v>250</v>
      </c>
      <c r="C111" s="40" t="s">
        <v>41</v>
      </c>
      <c r="D111" s="55">
        <v>6</v>
      </c>
      <c r="E111" s="42">
        <v>64.45</v>
      </c>
      <c r="F111" s="42">
        <f t="shared" si="19"/>
        <v>386.7</v>
      </c>
      <c r="G111" s="60">
        <f t="shared" si="20"/>
        <v>83.785</v>
      </c>
      <c r="H111" s="42">
        <f t="shared" si="21"/>
        <v>502.71</v>
      </c>
      <c r="I111" s="61" t="s">
        <v>168</v>
      </c>
      <c r="J111" s="46" t="s">
        <v>251</v>
      </c>
      <c r="L111" s="26"/>
      <c r="M111" s="26"/>
    </row>
    <row r="112" spans="1:13" s="5" customFormat="1" ht="25.5">
      <c r="A112" s="38" t="s">
        <v>617</v>
      </c>
      <c r="B112" s="39" t="s">
        <v>393</v>
      </c>
      <c r="C112" s="40" t="s">
        <v>41</v>
      </c>
      <c r="D112" s="55">
        <v>2</v>
      </c>
      <c r="E112" s="42">
        <v>30.61</v>
      </c>
      <c r="F112" s="42">
        <f t="shared" si="19"/>
        <v>61.22</v>
      </c>
      <c r="G112" s="60">
        <f t="shared" si="20"/>
        <v>39.793</v>
      </c>
      <c r="H112" s="42">
        <f t="shared" si="21"/>
        <v>79.586</v>
      </c>
      <c r="I112" s="61" t="s">
        <v>392</v>
      </c>
      <c r="J112" s="46">
        <v>9535</v>
      </c>
      <c r="L112" s="26"/>
      <c r="M112" s="26"/>
    </row>
    <row r="113" spans="1:13" s="8" customFormat="1" ht="15" customHeight="1">
      <c r="A113" s="38" t="s">
        <v>618</v>
      </c>
      <c r="B113" s="39" t="s">
        <v>47</v>
      </c>
      <c r="C113" s="40" t="s">
        <v>41</v>
      </c>
      <c r="D113" s="55">
        <v>4</v>
      </c>
      <c r="E113" s="42">
        <v>239.06</v>
      </c>
      <c r="F113" s="42">
        <f t="shared" si="19"/>
        <v>956.24</v>
      </c>
      <c r="G113" s="60">
        <f t="shared" si="20"/>
        <v>310.778</v>
      </c>
      <c r="H113" s="42">
        <f t="shared" si="21"/>
        <v>1243.112</v>
      </c>
      <c r="I113" s="61" t="s">
        <v>168</v>
      </c>
      <c r="J113" s="46" t="s">
        <v>84</v>
      </c>
      <c r="L113" s="26"/>
      <c r="M113" s="26"/>
    </row>
    <row r="114" spans="1:13" s="8" customFormat="1" ht="15" customHeight="1">
      <c r="A114" s="38" t="s">
        <v>619</v>
      </c>
      <c r="B114" s="39" t="s">
        <v>547</v>
      </c>
      <c r="C114" s="40" t="s">
        <v>41</v>
      </c>
      <c r="D114" s="55">
        <v>2</v>
      </c>
      <c r="E114" s="42">
        <v>172.11</v>
      </c>
      <c r="F114" s="42">
        <f t="shared" si="19"/>
        <v>344.22</v>
      </c>
      <c r="G114" s="60">
        <f t="shared" si="20"/>
        <v>223.743</v>
      </c>
      <c r="H114" s="42">
        <f t="shared" si="21"/>
        <v>447.486</v>
      </c>
      <c r="I114" s="61" t="s">
        <v>168</v>
      </c>
      <c r="J114" s="46" t="s">
        <v>546</v>
      </c>
      <c r="L114" s="26"/>
      <c r="M114" s="26"/>
    </row>
    <row r="115" spans="1:13" s="8" customFormat="1" ht="15" customHeight="1">
      <c r="A115" s="38" t="s">
        <v>620</v>
      </c>
      <c r="B115" s="39" t="s">
        <v>550</v>
      </c>
      <c r="C115" s="40" t="s">
        <v>41</v>
      </c>
      <c r="D115" s="55">
        <v>2</v>
      </c>
      <c r="E115" s="42">
        <v>233.91</v>
      </c>
      <c r="F115" s="42">
        <f t="shared" si="19"/>
        <v>467.82</v>
      </c>
      <c r="G115" s="60">
        <f t="shared" si="20"/>
        <v>304.083</v>
      </c>
      <c r="H115" s="42">
        <f t="shared" si="21"/>
        <v>608.166</v>
      </c>
      <c r="I115" s="61" t="s">
        <v>168</v>
      </c>
      <c r="J115" s="46" t="s">
        <v>549</v>
      </c>
      <c r="L115" s="26"/>
      <c r="M115" s="26"/>
    </row>
    <row r="116" spans="1:13" s="5" customFormat="1" ht="15" customHeight="1">
      <c r="A116" s="38" t="s">
        <v>621</v>
      </c>
      <c r="B116" s="39" t="s">
        <v>17</v>
      </c>
      <c r="C116" s="40" t="s">
        <v>41</v>
      </c>
      <c r="D116" s="55">
        <v>13</v>
      </c>
      <c r="E116" s="42">
        <v>28.01</v>
      </c>
      <c r="F116" s="42">
        <f t="shared" si="19"/>
        <v>364.13</v>
      </c>
      <c r="G116" s="60">
        <f t="shared" si="20"/>
        <v>36.413</v>
      </c>
      <c r="H116" s="42">
        <f t="shared" si="21"/>
        <v>473.369</v>
      </c>
      <c r="I116" s="61" t="s">
        <v>168</v>
      </c>
      <c r="J116" s="46" t="s">
        <v>252</v>
      </c>
      <c r="L116" s="26"/>
      <c r="M116" s="26"/>
    </row>
    <row r="117" spans="1:13" s="5" customFormat="1" ht="12.75">
      <c r="A117" s="38" t="s">
        <v>622</v>
      </c>
      <c r="B117" s="39" t="s">
        <v>398</v>
      </c>
      <c r="C117" s="40" t="s">
        <v>38</v>
      </c>
      <c r="D117" s="55">
        <v>22.63</v>
      </c>
      <c r="E117" s="42">
        <v>285.43</v>
      </c>
      <c r="F117" s="42">
        <f t="shared" si="19"/>
        <v>6459.2809</v>
      </c>
      <c r="G117" s="60">
        <f t="shared" si="20"/>
        <v>371.059</v>
      </c>
      <c r="H117" s="42">
        <f t="shared" si="21"/>
        <v>8397.0652</v>
      </c>
      <c r="I117" s="61" t="s">
        <v>168</v>
      </c>
      <c r="J117" s="46" t="s">
        <v>397</v>
      </c>
      <c r="L117" s="26"/>
      <c r="M117" s="26"/>
    </row>
    <row r="118" spans="1:13" s="5" customFormat="1" ht="15" customHeight="1">
      <c r="A118" s="38" t="s">
        <v>623</v>
      </c>
      <c r="B118" s="39" t="s">
        <v>96</v>
      </c>
      <c r="C118" s="40" t="s">
        <v>38</v>
      </c>
      <c r="D118" s="55">
        <v>4.3</v>
      </c>
      <c r="E118" s="42">
        <v>222.96</v>
      </c>
      <c r="F118" s="42">
        <f t="shared" si="19"/>
        <v>958.728</v>
      </c>
      <c r="G118" s="60">
        <f t="shared" si="20"/>
        <v>289.848</v>
      </c>
      <c r="H118" s="42">
        <f t="shared" si="21"/>
        <v>1246.3464</v>
      </c>
      <c r="I118" s="61" t="s">
        <v>168</v>
      </c>
      <c r="J118" s="46" t="s">
        <v>97</v>
      </c>
      <c r="L118" s="26"/>
      <c r="M118" s="26"/>
    </row>
    <row r="119" spans="1:13" s="5" customFormat="1" ht="15" customHeight="1">
      <c r="A119" s="38" t="s">
        <v>624</v>
      </c>
      <c r="B119" s="39" t="s">
        <v>400</v>
      </c>
      <c r="C119" s="40" t="s">
        <v>38</v>
      </c>
      <c r="D119" s="55">
        <v>13</v>
      </c>
      <c r="E119" s="42">
        <v>150.33</v>
      </c>
      <c r="F119" s="42">
        <f t="shared" si="19"/>
        <v>1954.29</v>
      </c>
      <c r="G119" s="60">
        <f t="shared" si="20"/>
        <v>195.429</v>
      </c>
      <c r="H119" s="42">
        <f t="shared" si="21"/>
        <v>2540.577</v>
      </c>
      <c r="I119" s="61" t="s">
        <v>168</v>
      </c>
      <c r="J119" s="46" t="s">
        <v>399</v>
      </c>
      <c r="L119" s="26"/>
      <c r="M119" s="26"/>
    </row>
    <row r="120" spans="1:13" ht="12.75">
      <c r="A120" s="88" t="s">
        <v>625</v>
      </c>
      <c r="B120" s="89" t="s">
        <v>33</v>
      </c>
      <c r="C120" s="90"/>
      <c r="D120" s="211"/>
      <c r="E120" s="91"/>
      <c r="F120" s="91"/>
      <c r="G120" s="92"/>
      <c r="H120" s="92"/>
      <c r="I120" s="93"/>
      <c r="J120" s="94"/>
      <c r="L120" s="26"/>
      <c r="M120" s="26"/>
    </row>
    <row r="121" spans="1:13" ht="12.75">
      <c r="A121" s="109" t="s">
        <v>626</v>
      </c>
      <c r="B121" s="108" t="s">
        <v>372</v>
      </c>
      <c r="C121" s="107" t="s">
        <v>41</v>
      </c>
      <c r="D121" s="215">
        <v>1</v>
      </c>
      <c r="E121" s="110">
        <v>4000</v>
      </c>
      <c r="F121" s="42">
        <f>ROUND(D121*E121,4)</f>
        <v>4000</v>
      </c>
      <c r="G121" s="60">
        <f>ROUND(E121*$J$5,4)</f>
        <v>5200</v>
      </c>
      <c r="H121" s="42">
        <f>ROUND(D121*G121,2)</f>
        <v>5200</v>
      </c>
      <c r="I121" s="43" t="s">
        <v>422</v>
      </c>
      <c r="J121" s="46" t="s">
        <v>5</v>
      </c>
      <c r="L121" s="26"/>
      <c r="M121" s="26"/>
    </row>
    <row r="122" spans="1:13" ht="15" customHeight="1">
      <c r="A122" s="34" t="s">
        <v>142</v>
      </c>
      <c r="B122" s="50" t="s">
        <v>28</v>
      </c>
      <c r="C122" s="54"/>
      <c r="D122" s="209"/>
      <c r="E122" s="52"/>
      <c r="F122" s="53"/>
      <c r="G122" s="53"/>
      <c r="H122" s="36">
        <f>SUM(H123:H127)</f>
        <v>37119.680400000005</v>
      </c>
      <c r="I122" s="37"/>
      <c r="J122" s="33"/>
      <c r="L122" s="26"/>
      <c r="M122" s="26"/>
    </row>
    <row r="123" spans="1:13" ht="15" customHeight="1">
      <c r="A123" s="38" t="s">
        <v>143</v>
      </c>
      <c r="B123" s="39" t="s">
        <v>42</v>
      </c>
      <c r="C123" s="45" t="s">
        <v>38</v>
      </c>
      <c r="D123" s="55">
        <v>673.5</v>
      </c>
      <c r="E123" s="42">
        <v>3.72</v>
      </c>
      <c r="F123" s="42">
        <f>ROUND(D123*E123,4)</f>
        <v>2505.42</v>
      </c>
      <c r="G123" s="60">
        <f>ROUND(E123*$J$5,4)</f>
        <v>4.836</v>
      </c>
      <c r="H123" s="42">
        <f>ROUND(D123*G123,4)</f>
        <v>3257.046</v>
      </c>
      <c r="I123" s="61" t="s">
        <v>168</v>
      </c>
      <c r="J123" s="46" t="s">
        <v>78</v>
      </c>
      <c r="L123" s="26"/>
      <c r="M123" s="26"/>
    </row>
    <row r="124" spans="1:13" s="5" customFormat="1" ht="28.5" customHeight="1">
      <c r="A124" s="38" t="s">
        <v>144</v>
      </c>
      <c r="B124" s="39" t="s">
        <v>380</v>
      </c>
      <c r="C124" s="45" t="s">
        <v>38</v>
      </c>
      <c r="D124" s="41">
        <v>257.03</v>
      </c>
      <c r="E124" s="42">
        <v>15.25</v>
      </c>
      <c r="F124" s="42">
        <f>ROUND(D124*E124,4)</f>
        <v>3919.7075</v>
      </c>
      <c r="G124" s="60">
        <f>ROUND(E124*$J$5,4)</f>
        <v>19.825</v>
      </c>
      <c r="H124" s="42">
        <f>ROUND(D124*G124,4)</f>
        <v>5095.6198</v>
      </c>
      <c r="I124" s="61" t="s">
        <v>392</v>
      </c>
      <c r="J124" s="46" t="s">
        <v>163</v>
      </c>
      <c r="L124" s="26"/>
      <c r="M124" s="26"/>
    </row>
    <row r="125" spans="1:13" ht="15" customHeight="1">
      <c r="A125" s="38" t="s">
        <v>145</v>
      </c>
      <c r="B125" s="39" t="s">
        <v>109</v>
      </c>
      <c r="C125" s="45" t="s">
        <v>38</v>
      </c>
      <c r="D125" s="41">
        <v>416.47</v>
      </c>
      <c r="E125" s="42">
        <v>17.95</v>
      </c>
      <c r="F125" s="42">
        <f>ROUND(D125*E125,4)</f>
        <v>7475.6365</v>
      </c>
      <c r="G125" s="60">
        <f>ROUND(E125*$J$5,4)</f>
        <v>23.335</v>
      </c>
      <c r="H125" s="42">
        <f>ROUND(D125*G125,4)</f>
        <v>9718.3275</v>
      </c>
      <c r="I125" s="61" t="s">
        <v>392</v>
      </c>
      <c r="J125" s="46" t="s">
        <v>79</v>
      </c>
      <c r="L125" s="26"/>
      <c r="M125" s="26"/>
    </row>
    <row r="126" spans="1:13" s="5" customFormat="1" ht="25.5">
      <c r="A126" s="38" t="s">
        <v>146</v>
      </c>
      <c r="B126" s="39" t="s">
        <v>19</v>
      </c>
      <c r="C126" s="45" t="s">
        <v>38</v>
      </c>
      <c r="D126" s="41">
        <v>416.17</v>
      </c>
      <c r="E126" s="42">
        <v>29.86</v>
      </c>
      <c r="F126" s="42">
        <f>ROUND(D126*E126,4)</f>
        <v>12426.8362</v>
      </c>
      <c r="G126" s="60">
        <f>ROUND(E126*$J$5,4)</f>
        <v>38.818</v>
      </c>
      <c r="H126" s="42">
        <f>ROUND(D126*G126,4)</f>
        <v>16154.8871</v>
      </c>
      <c r="I126" s="61" t="s">
        <v>392</v>
      </c>
      <c r="J126" s="46" t="s">
        <v>105</v>
      </c>
      <c r="L126" s="26"/>
      <c r="M126" s="26"/>
    </row>
    <row r="127" spans="1:13" s="5" customFormat="1" ht="25.5" customHeight="1">
      <c r="A127" s="38" t="s">
        <v>266</v>
      </c>
      <c r="B127" s="39" t="s">
        <v>379</v>
      </c>
      <c r="C127" s="45" t="s">
        <v>38</v>
      </c>
      <c r="D127" s="41">
        <v>140</v>
      </c>
      <c r="E127" s="42">
        <v>15.9</v>
      </c>
      <c r="F127" s="42">
        <f>ROUND(D127*E127,4)</f>
        <v>2226</v>
      </c>
      <c r="G127" s="60">
        <f>ROUND(E127*$J$5,4)</f>
        <v>20.67</v>
      </c>
      <c r="H127" s="42">
        <f>ROUND(D127*G127,4)</f>
        <v>2893.8</v>
      </c>
      <c r="I127" s="61" t="s">
        <v>392</v>
      </c>
      <c r="J127" s="46" t="s">
        <v>164</v>
      </c>
      <c r="L127" s="26"/>
      <c r="M127" s="26"/>
    </row>
    <row r="128" spans="1:13" ht="12.75">
      <c r="A128" s="34" t="s">
        <v>148</v>
      </c>
      <c r="B128" s="50" t="s">
        <v>192</v>
      </c>
      <c r="C128" s="54"/>
      <c r="D128" s="209"/>
      <c r="E128" s="52"/>
      <c r="F128" s="52"/>
      <c r="G128" s="53"/>
      <c r="H128" s="36">
        <f>SUM(H129:H134)</f>
        <v>73688.33649999999</v>
      </c>
      <c r="I128" s="37"/>
      <c r="J128" s="33"/>
      <c r="L128" s="26"/>
      <c r="M128" s="26"/>
    </row>
    <row r="129" spans="1:13" ht="12.75">
      <c r="A129" s="38" t="s">
        <v>149</v>
      </c>
      <c r="B129" s="39" t="s">
        <v>324</v>
      </c>
      <c r="C129" s="45" t="s">
        <v>38</v>
      </c>
      <c r="D129" s="41">
        <v>39</v>
      </c>
      <c r="E129" s="42">
        <v>23.49</v>
      </c>
      <c r="F129" s="42">
        <f aca="true" t="shared" si="22" ref="F129:F134">ROUND(D129*E129,4)</f>
        <v>916.11</v>
      </c>
      <c r="G129" s="60">
        <f aca="true" t="shared" si="23" ref="G129:G134">ROUND(E129*$J$5,4)</f>
        <v>30.537</v>
      </c>
      <c r="H129" s="42">
        <f aca="true" t="shared" si="24" ref="H129:H134">ROUND(D129*G129,4)</f>
        <v>1190.943</v>
      </c>
      <c r="I129" s="61" t="s">
        <v>168</v>
      </c>
      <c r="J129" s="46" t="s">
        <v>323</v>
      </c>
      <c r="L129" s="26"/>
      <c r="M129" s="26"/>
    </row>
    <row r="130" spans="1:13" ht="12.75">
      <c r="A130" s="38" t="s">
        <v>150</v>
      </c>
      <c r="B130" s="39" t="s">
        <v>45</v>
      </c>
      <c r="C130" s="45" t="s">
        <v>38</v>
      </c>
      <c r="D130" s="41">
        <v>782</v>
      </c>
      <c r="E130" s="42">
        <v>17.13</v>
      </c>
      <c r="F130" s="42">
        <f t="shared" si="22"/>
        <v>13395.66</v>
      </c>
      <c r="G130" s="60">
        <f t="shared" si="23"/>
        <v>22.269</v>
      </c>
      <c r="H130" s="42">
        <f t="shared" si="24"/>
        <v>17414.358</v>
      </c>
      <c r="I130" s="61" t="s">
        <v>168</v>
      </c>
      <c r="J130" s="46" t="s">
        <v>75</v>
      </c>
      <c r="L130" s="26"/>
      <c r="M130" s="26"/>
    </row>
    <row r="131" spans="1:13" ht="25.5">
      <c r="A131" s="38" t="s">
        <v>151</v>
      </c>
      <c r="B131" s="39" t="s">
        <v>98</v>
      </c>
      <c r="C131" s="45" t="s">
        <v>38</v>
      </c>
      <c r="D131" s="41">
        <v>129.27</v>
      </c>
      <c r="E131" s="42">
        <v>28.54</v>
      </c>
      <c r="F131" s="42">
        <f t="shared" si="22"/>
        <v>3689.3658</v>
      </c>
      <c r="G131" s="60">
        <f t="shared" si="23"/>
        <v>37.102</v>
      </c>
      <c r="H131" s="42">
        <f t="shared" si="24"/>
        <v>4796.1755</v>
      </c>
      <c r="I131" s="61" t="s">
        <v>392</v>
      </c>
      <c r="J131" s="46" t="s">
        <v>99</v>
      </c>
      <c r="L131" s="26"/>
      <c r="M131" s="26"/>
    </row>
    <row r="132" spans="1:13" ht="12.75">
      <c r="A132" s="38" t="s">
        <v>152</v>
      </c>
      <c r="B132" s="39" t="s">
        <v>382</v>
      </c>
      <c r="C132" s="45" t="s">
        <v>38</v>
      </c>
      <c r="D132" s="41">
        <v>653</v>
      </c>
      <c r="E132" s="42">
        <v>38.89</v>
      </c>
      <c r="F132" s="42">
        <f t="shared" si="22"/>
        <v>25395.17</v>
      </c>
      <c r="G132" s="60">
        <f t="shared" si="23"/>
        <v>50.557</v>
      </c>
      <c r="H132" s="42">
        <f t="shared" si="24"/>
        <v>33013.721</v>
      </c>
      <c r="I132" s="61" t="s">
        <v>168</v>
      </c>
      <c r="J132" s="46" t="s">
        <v>381</v>
      </c>
      <c r="L132" s="26"/>
      <c r="M132" s="26"/>
    </row>
    <row r="133" spans="1:13" ht="12.75">
      <c r="A133" s="38" t="s">
        <v>153</v>
      </c>
      <c r="B133" s="39" t="s">
        <v>533</v>
      </c>
      <c r="C133" s="45" t="s">
        <v>49</v>
      </c>
      <c r="D133" s="41">
        <v>302</v>
      </c>
      <c r="E133" s="42">
        <v>10.59</v>
      </c>
      <c r="F133" s="42">
        <f t="shared" si="22"/>
        <v>3198.18</v>
      </c>
      <c r="G133" s="60">
        <f t="shared" si="23"/>
        <v>13.767</v>
      </c>
      <c r="H133" s="42">
        <f t="shared" si="24"/>
        <v>4157.634</v>
      </c>
      <c r="I133" s="61" t="s">
        <v>168</v>
      </c>
      <c r="J133" s="46" t="s">
        <v>535</v>
      </c>
      <c r="L133" s="26"/>
      <c r="M133" s="26"/>
    </row>
    <row r="134" spans="1:13" ht="12.75">
      <c r="A134" s="38" t="s">
        <v>627</v>
      </c>
      <c r="B134" s="39" t="s">
        <v>384</v>
      </c>
      <c r="C134" s="45" t="s">
        <v>38</v>
      </c>
      <c r="D134" s="41">
        <v>653</v>
      </c>
      <c r="E134" s="42">
        <v>15.45</v>
      </c>
      <c r="F134" s="42">
        <f t="shared" si="22"/>
        <v>10088.85</v>
      </c>
      <c r="G134" s="60">
        <f t="shared" si="23"/>
        <v>20.085</v>
      </c>
      <c r="H134" s="42">
        <f t="shared" si="24"/>
        <v>13115.505</v>
      </c>
      <c r="I134" s="61" t="s">
        <v>168</v>
      </c>
      <c r="J134" s="46" t="s">
        <v>383</v>
      </c>
      <c r="L134" s="26"/>
      <c r="M134" s="26"/>
    </row>
    <row r="135" spans="1:13" s="8" customFormat="1" ht="15" customHeight="1">
      <c r="A135" s="34" t="s">
        <v>154</v>
      </c>
      <c r="B135" s="50" t="s">
        <v>29</v>
      </c>
      <c r="C135" s="54"/>
      <c r="D135" s="209"/>
      <c r="E135" s="52"/>
      <c r="F135" s="52"/>
      <c r="G135" s="53"/>
      <c r="H135" s="36">
        <f>SUM(H136:H142)</f>
        <v>64773.176</v>
      </c>
      <c r="I135" s="37"/>
      <c r="J135" s="33"/>
      <c r="L135" s="26"/>
      <c r="M135" s="26"/>
    </row>
    <row r="136" spans="1:13" ht="12.75">
      <c r="A136" s="38" t="s">
        <v>155</v>
      </c>
      <c r="B136" s="39" t="s">
        <v>256</v>
      </c>
      <c r="C136" s="45" t="s">
        <v>38</v>
      </c>
      <c r="D136" s="41">
        <v>1349</v>
      </c>
      <c r="E136" s="42">
        <v>3.38</v>
      </c>
      <c r="F136" s="42">
        <f aca="true" t="shared" si="25" ref="F136:F142">ROUND(D136*E136,4)</f>
        <v>4559.62</v>
      </c>
      <c r="G136" s="60">
        <f aca="true" t="shared" si="26" ref="G136:G142">ROUND(E136*$J$5,4)</f>
        <v>4.394</v>
      </c>
      <c r="H136" s="42">
        <f aca="true" t="shared" si="27" ref="H136:H142">ROUND(D136*G136,4)</f>
        <v>5927.506</v>
      </c>
      <c r="I136" s="61" t="s">
        <v>168</v>
      </c>
      <c r="J136" s="46" t="s">
        <v>165</v>
      </c>
      <c r="L136" s="26"/>
      <c r="M136" s="26"/>
    </row>
    <row r="137" spans="1:13" s="8" customFormat="1" ht="12.75">
      <c r="A137" s="38" t="s">
        <v>158</v>
      </c>
      <c r="B137" s="39" t="s">
        <v>18</v>
      </c>
      <c r="C137" s="45" t="s">
        <v>38</v>
      </c>
      <c r="D137" s="41">
        <v>789</v>
      </c>
      <c r="E137" s="42">
        <v>3.38</v>
      </c>
      <c r="F137" s="42">
        <f t="shared" si="25"/>
        <v>2666.82</v>
      </c>
      <c r="G137" s="60">
        <f t="shared" si="26"/>
        <v>4.394</v>
      </c>
      <c r="H137" s="42">
        <f t="shared" si="27"/>
        <v>3466.866</v>
      </c>
      <c r="I137" s="61" t="s">
        <v>168</v>
      </c>
      <c r="J137" s="46" t="s">
        <v>166</v>
      </c>
      <c r="L137" s="26"/>
      <c r="M137" s="26"/>
    </row>
    <row r="138" spans="1:13" ht="12.75">
      <c r="A138" s="38" t="s">
        <v>199</v>
      </c>
      <c r="B138" s="39" t="s">
        <v>579</v>
      </c>
      <c r="C138" s="45" t="s">
        <v>38</v>
      </c>
      <c r="D138" s="41">
        <v>1349</v>
      </c>
      <c r="E138" s="42">
        <v>16.94</v>
      </c>
      <c r="F138" s="42">
        <f t="shared" si="25"/>
        <v>22852.06</v>
      </c>
      <c r="G138" s="60">
        <f t="shared" si="26"/>
        <v>22.022</v>
      </c>
      <c r="H138" s="42">
        <f t="shared" si="27"/>
        <v>29707.678</v>
      </c>
      <c r="I138" s="61" t="s">
        <v>168</v>
      </c>
      <c r="J138" s="46" t="s">
        <v>578</v>
      </c>
      <c r="L138" s="26"/>
      <c r="M138" s="26"/>
    </row>
    <row r="139" spans="1:13" ht="12.75">
      <c r="A139" s="38" t="s">
        <v>200</v>
      </c>
      <c r="B139" s="39" t="s">
        <v>101</v>
      </c>
      <c r="C139" s="45" t="s">
        <v>38</v>
      </c>
      <c r="D139" s="41">
        <v>789</v>
      </c>
      <c r="E139" s="42">
        <v>12.19</v>
      </c>
      <c r="F139" s="42">
        <f t="shared" si="25"/>
        <v>9617.91</v>
      </c>
      <c r="G139" s="60">
        <f t="shared" si="26"/>
        <v>15.847</v>
      </c>
      <c r="H139" s="42">
        <f t="shared" si="27"/>
        <v>12503.283</v>
      </c>
      <c r="I139" s="61" t="s">
        <v>392</v>
      </c>
      <c r="J139" s="46" t="s">
        <v>307</v>
      </c>
      <c r="L139" s="26"/>
      <c r="M139" s="26"/>
    </row>
    <row r="140" spans="1:13" ht="12.75">
      <c r="A140" s="38" t="s">
        <v>201</v>
      </c>
      <c r="B140" s="39" t="s">
        <v>405</v>
      </c>
      <c r="C140" s="45" t="s">
        <v>38</v>
      </c>
      <c r="D140" s="41">
        <v>675</v>
      </c>
      <c r="E140" s="42">
        <v>12.19</v>
      </c>
      <c r="F140" s="42">
        <f t="shared" si="25"/>
        <v>8228.25</v>
      </c>
      <c r="G140" s="60">
        <f t="shared" si="26"/>
        <v>15.847</v>
      </c>
      <c r="H140" s="42">
        <f t="shared" si="27"/>
        <v>10696.725</v>
      </c>
      <c r="I140" s="61" t="s">
        <v>392</v>
      </c>
      <c r="J140" s="46" t="s">
        <v>307</v>
      </c>
      <c r="L140" s="26"/>
      <c r="M140" s="26"/>
    </row>
    <row r="141" spans="1:13" ht="12.75">
      <c r="A141" s="38" t="s">
        <v>385</v>
      </c>
      <c r="B141" s="39" t="s">
        <v>308</v>
      </c>
      <c r="C141" s="45" t="s">
        <v>38</v>
      </c>
      <c r="D141" s="41">
        <v>81</v>
      </c>
      <c r="E141" s="42">
        <v>15.36</v>
      </c>
      <c r="F141" s="42">
        <f t="shared" si="25"/>
        <v>1244.16</v>
      </c>
      <c r="G141" s="60">
        <f t="shared" si="26"/>
        <v>19.968</v>
      </c>
      <c r="H141" s="42">
        <f t="shared" si="27"/>
        <v>1617.408</v>
      </c>
      <c r="I141" s="61" t="s">
        <v>168</v>
      </c>
      <c r="J141" s="46" t="s">
        <v>80</v>
      </c>
      <c r="L141" s="26"/>
      <c r="M141" s="26"/>
    </row>
    <row r="142" spans="1:13" ht="12.75">
      <c r="A142" s="38" t="s">
        <v>386</v>
      </c>
      <c r="B142" s="39" t="s">
        <v>306</v>
      </c>
      <c r="C142" s="45" t="s">
        <v>38</v>
      </c>
      <c r="D142" s="41">
        <v>55</v>
      </c>
      <c r="E142" s="42">
        <v>11.94</v>
      </c>
      <c r="F142" s="42">
        <f t="shared" si="25"/>
        <v>656.7</v>
      </c>
      <c r="G142" s="60">
        <f t="shared" si="26"/>
        <v>15.522</v>
      </c>
      <c r="H142" s="42">
        <f t="shared" si="27"/>
        <v>853.71</v>
      </c>
      <c r="I142" s="61" t="s">
        <v>168</v>
      </c>
      <c r="J142" s="46" t="s">
        <v>309</v>
      </c>
      <c r="L142" s="26"/>
      <c r="M142" s="26"/>
    </row>
    <row r="143" spans="1:13" ht="12.75">
      <c r="A143" s="58">
        <v>13</v>
      </c>
      <c r="B143" s="50" t="s">
        <v>34</v>
      </c>
      <c r="C143" s="54"/>
      <c r="D143" s="209"/>
      <c r="E143" s="52"/>
      <c r="F143" s="52"/>
      <c r="G143" s="53"/>
      <c r="H143" s="36">
        <f>SUM(H144:H150)</f>
        <v>13842.335</v>
      </c>
      <c r="I143" s="37"/>
      <c r="J143" s="33"/>
      <c r="L143" s="26"/>
      <c r="M143" s="26"/>
    </row>
    <row r="144" spans="1:11" ht="12.75" customHeight="1">
      <c r="A144" s="38" t="s">
        <v>156</v>
      </c>
      <c r="B144" s="81" t="s">
        <v>453</v>
      </c>
      <c r="C144" s="83" t="s">
        <v>49</v>
      </c>
      <c r="D144" s="55">
        <v>4</v>
      </c>
      <c r="E144" s="79">
        <v>281.29</v>
      </c>
      <c r="F144" s="42">
        <f aca="true" t="shared" si="28" ref="F144:F150">ROUND(D144*E144,4)</f>
        <v>1125.16</v>
      </c>
      <c r="G144" s="60">
        <f aca="true" t="shared" si="29" ref="G144:G150">ROUND(E144*$J$5,4)</f>
        <v>365.677</v>
      </c>
      <c r="H144" s="42">
        <f aca="true" t="shared" si="30" ref="H144:H150">ROUND(D144*G144,4)</f>
        <v>1462.708</v>
      </c>
      <c r="I144" s="61" t="s">
        <v>168</v>
      </c>
      <c r="J144" s="125" t="s">
        <v>452</v>
      </c>
      <c r="K144" s="26"/>
    </row>
    <row r="145" spans="1:11" ht="12.75" customHeight="1">
      <c r="A145" s="38" t="s">
        <v>157</v>
      </c>
      <c r="B145" s="81" t="s">
        <v>576</v>
      </c>
      <c r="C145" s="83" t="s">
        <v>49</v>
      </c>
      <c r="D145" s="41">
        <v>200</v>
      </c>
      <c r="E145" s="55">
        <v>8.88</v>
      </c>
      <c r="F145" s="42">
        <f t="shared" si="28"/>
        <v>1776</v>
      </c>
      <c r="G145" s="60">
        <f t="shared" si="29"/>
        <v>11.544</v>
      </c>
      <c r="H145" s="42">
        <f t="shared" si="30"/>
        <v>2308.8</v>
      </c>
      <c r="I145" s="61" t="s">
        <v>168</v>
      </c>
      <c r="J145" s="125" t="s">
        <v>542</v>
      </c>
      <c r="K145" s="26"/>
    </row>
    <row r="146" spans="1:11" ht="28.5" customHeight="1">
      <c r="A146" s="38" t="s">
        <v>202</v>
      </c>
      <c r="B146" s="81" t="s">
        <v>543</v>
      </c>
      <c r="C146" s="45" t="s">
        <v>92</v>
      </c>
      <c r="D146" s="216">
        <v>7</v>
      </c>
      <c r="E146" s="55">
        <v>681.81</v>
      </c>
      <c r="F146" s="42">
        <f t="shared" si="28"/>
        <v>4772.67</v>
      </c>
      <c r="G146" s="60">
        <f t="shared" si="29"/>
        <v>886.353</v>
      </c>
      <c r="H146" s="42">
        <f t="shared" si="30"/>
        <v>6204.471</v>
      </c>
      <c r="I146" s="61" t="s">
        <v>168</v>
      </c>
      <c r="J146" s="125" t="s">
        <v>545</v>
      </c>
      <c r="K146" s="26"/>
    </row>
    <row r="147" spans="1:13" ht="12.75">
      <c r="A147" s="38" t="s">
        <v>203</v>
      </c>
      <c r="B147" s="39" t="s">
        <v>540</v>
      </c>
      <c r="C147" s="40" t="s">
        <v>49</v>
      </c>
      <c r="D147" s="55">
        <v>8</v>
      </c>
      <c r="E147" s="42">
        <v>58.64</v>
      </c>
      <c r="F147" s="42">
        <f t="shared" si="28"/>
        <v>469.12</v>
      </c>
      <c r="G147" s="60">
        <f t="shared" si="29"/>
        <v>76.232</v>
      </c>
      <c r="H147" s="42">
        <f t="shared" si="30"/>
        <v>609.856</v>
      </c>
      <c r="I147" s="61" t="s">
        <v>168</v>
      </c>
      <c r="J147" s="46" t="s">
        <v>538</v>
      </c>
      <c r="L147" s="26"/>
      <c r="M147" s="26"/>
    </row>
    <row r="148" spans="1:11" ht="12.75">
      <c r="A148" s="38" t="s">
        <v>204</v>
      </c>
      <c r="B148" s="39" t="s">
        <v>193</v>
      </c>
      <c r="C148" s="40" t="s">
        <v>41</v>
      </c>
      <c r="D148" s="55">
        <v>6</v>
      </c>
      <c r="E148" s="42">
        <v>25</v>
      </c>
      <c r="F148" s="42">
        <f t="shared" si="28"/>
        <v>150</v>
      </c>
      <c r="G148" s="60">
        <f t="shared" si="29"/>
        <v>32.5</v>
      </c>
      <c r="H148" s="42">
        <f t="shared" si="30"/>
        <v>195</v>
      </c>
      <c r="I148" s="43" t="s">
        <v>5</v>
      </c>
      <c r="J148" s="46" t="s">
        <v>5</v>
      </c>
      <c r="K148" s="26"/>
    </row>
    <row r="149" spans="1:12" ht="12.75">
      <c r="A149" s="38" t="s">
        <v>205</v>
      </c>
      <c r="B149" s="39" t="s">
        <v>194</v>
      </c>
      <c r="C149" s="40" t="s">
        <v>41</v>
      </c>
      <c r="D149" s="55">
        <v>8</v>
      </c>
      <c r="E149" s="42">
        <v>50</v>
      </c>
      <c r="F149" s="42">
        <f t="shared" si="28"/>
        <v>400</v>
      </c>
      <c r="G149" s="60">
        <f t="shared" si="29"/>
        <v>65</v>
      </c>
      <c r="H149" s="42">
        <f t="shared" si="30"/>
        <v>520</v>
      </c>
      <c r="I149" s="43" t="s">
        <v>5</v>
      </c>
      <c r="J149" s="46" t="s">
        <v>5</v>
      </c>
      <c r="K149" s="26"/>
      <c r="L149" s="13" t="s">
        <v>642</v>
      </c>
    </row>
    <row r="150" spans="1:13" ht="12.75">
      <c r="A150" s="38" t="s">
        <v>313</v>
      </c>
      <c r="B150" s="81" t="s">
        <v>43</v>
      </c>
      <c r="C150" s="82" t="s">
        <v>38</v>
      </c>
      <c r="D150" s="83">
        <v>782</v>
      </c>
      <c r="E150" s="79">
        <v>2.5</v>
      </c>
      <c r="F150" s="42">
        <f t="shared" si="28"/>
        <v>1955</v>
      </c>
      <c r="G150" s="60">
        <f t="shared" si="29"/>
        <v>3.25</v>
      </c>
      <c r="H150" s="42">
        <f t="shared" si="30"/>
        <v>2541.5</v>
      </c>
      <c r="I150" s="61" t="s">
        <v>168</v>
      </c>
      <c r="J150" s="84" t="s">
        <v>90</v>
      </c>
      <c r="L150" s="26" t="s">
        <v>643</v>
      </c>
      <c r="M150" s="26"/>
    </row>
    <row r="151" spans="1:12" s="8" customFormat="1" ht="31.5" customHeight="1">
      <c r="A151" s="174"/>
      <c r="B151" s="175" t="s">
        <v>37</v>
      </c>
      <c r="C151" s="176"/>
      <c r="D151" s="177"/>
      <c r="E151" s="178" t="s">
        <v>110</v>
      </c>
      <c r="F151" s="178">
        <f>SUM(F9:F150)</f>
        <v>468318.8931999999</v>
      </c>
      <c r="G151" s="178" t="s">
        <v>510</v>
      </c>
      <c r="H151" s="178">
        <f>SUM(H9:H150)/2</f>
        <v>608814.5634</v>
      </c>
      <c r="I151" s="164"/>
      <c r="J151" s="179"/>
      <c r="K151" s="143">
        <f>F151*0.52/100</f>
        <v>2435.2582446399992</v>
      </c>
      <c r="L151" s="8">
        <v>2435.26</v>
      </c>
    </row>
    <row r="152" spans="1:10" s="8" customFormat="1" ht="15" customHeight="1">
      <c r="A152" s="272" t="s">
        <v>36</v>
      </c>
      <c r="B152" s="274" t="s">
        <v>570</v>
      </c>
      <c r="C152" s="276" t="s">
        <v>35</v>
      </c>
      <c r="D152" s="278" t="s">
        <v>1</v>
      </c>
      <c r="E152" s="280" t="s">
        <v>110</v>
      </c>
      <c r="F152" s="280"/>
      <c r="G152" s="280" t="s">
        <v>111</v>
      </c>
      <c r="H152" s="280"/>
      <c r="I152" s="281" t="s">
        <v>4</v>
      </c>
      <c r="J152" s="283" t="s">
        <v>66</v>
      </c>
    </row>
    <row r="153" spans="1:10" s="8" customFormat="1" ht="12.75">
      <c r="A153" s="285"/>
      <c r="B153" s="286"/>
      <c r="C153" s="277"/>
      <c r="D153" s="279"/>
      <c r="E153" s="105" t="s">
        <v>2</v>
      </c>
      <c r="F153" s="105" t="s">
        <v>37</v>
      </c>
      <c r="G153" s="105" t="s">
        <v>2</v>
      </c>
      <c r="H153" s="105" t="s">
        <v>37</v>
      </c>
      <c r="I153" s="282"/>
      <c r="J153" s="284"/>
    </row>
    <row r="154" spans="1:10" s="8" customFormat="1" ht="12.75">
      <c r="A154" s="24" t="s">
        <v>113</v>
      </c>
      <c r="B154" s="62" t="s">
        <v>23</v>
      </c>
      <c r="C154" s="11"/>
      <c r="D154" s="10"/>
      <c r="E154" s="25"/>
      <c r="F154" s="16"/>
      <c r="G154" s="25"/>
      <c r="H154" s="16">
        <f>SUM(H155:H160)</f>
        <v>35896.0663</v>
      </c>
      <c r="I154" s="104"/>
      <c r="J154" s="156"/>
    </row>
    <row r="155" spans="1:13" ht="15.75" customHeight="1">
      <c r="A155" s="59" t="s">
        <v>114</v>
      </c>
      <c r="B155" s="264" t="s">
        <v>640</v>
      </c>
      <c r="C155" s="45" t="s">
        <v>41</v>
      </c>
      <c r="D155" s="265">
        <v>1</v>
      </c>
      <c r="E155" s="60">
        <v>1</v>
      </c>
      <c r="F155" s="42">
        <f>L293</f>
        <v>3493.89</v>
      </c>
      <c r="G155" s="60">
        <v>1</v>
      </c>
      <c r="H155" s="42">
        <f>ROUND(F155*$J$5,2)</f>
        <v>4542.06</v>
      </c>
      <c r="I155" s="61" t="s">
        <v>168</v>
      </c>
      <c r="J155" s="266" t="s">
        <v>641</v>
      </c>
      <c r="L155" s="26"/>
      <c r="M155" s="26"/>
    </row>
    <row r="156" spans="1:13" ht="15" customHeight="1">
      <c r="A156" s="59" t="s">
        <v>373</v>
      </c>
      <c r="B156" s="39" t="s">
        <v>50</v>
      </c>
      <c r="C156" s="45" t="s">
        <v>38</v>
      </c>
      <c r="D156" s="41">
        <v>151.72</v>
      </c>
      <c r="E156" s="42">
        <v>3.87</v>
      </c>
      <c r="F156" s="42">
        <f>ROUND(D156*E156,4)</f>
        <v>587.1564</v>
      </c>
      <c r="G156" s="60">
        <f>ROUND(E156*$J$5,4)</f>
        <v>5.031</v>
      </c>
      <c r="H156" s="42">
        <f>ROUND(D156*G156,4)</f>
        <v>763.3033</v>
      </c>
      <c r="I156" s="61" t="s">
        <v>168</v>
      </c>
      <c r="J156" s="46" t="s">
        <v>68</v>
      </c>
      <c r="L156" s="26"/>
      <c r="M156" s="26"/>
    </row>
    <row r="157" spans="1:13" s="5" customFormat="1" ht="12.75">
      <c r="A157" s="59" t="s">
        <v>115</v>
      </c>
      <c r="B157" s="47" t="s">
        <v>330</v>
      </c>
      <c r="C157" s="40" t="s">
        <v>327</v>
      </c>
      <c r="D157" s="48">
        <v>10</v>
      </c>
      <c r="E157" s="49">
        <v>1062.72</v>
      </c>
      <c r="F157" s="42">
        <f>ROUND(D157*E157,4)</f>
        <v>10627.2</v>
      </c>
      <c r="G157" s="60">
        <f>ROUND(E157*$J$5,4)</f>
        <v>1381.536</v>
      </c>
      <c r="H157" s="42">
        <f>ROUND(D157*G157,4)</f>
        <v>13815.36</v>
      </c>
      <c r="I157" s="61" t="s">
        <v>168</v>
      </c>
      <c r="J157" s="46" t="s">
        <v>326</v>
      </c>
      <c r="L157" s="26"/>
      <c r="M157" s="26"/>
    </row>
    <row r="158" spans="1:13" s="5" customFormat="1" ht="12.75" customHeight="1">
      <c r="A158" s="59" t="s">
        <v>116</v>
      </c>
      <c r="B158" s="47" t="s">
        <v>331</v>
      </c>
      <c r="C158" s="40" t="s">
        <v>329</v>
      </c>
      <c r="D158" s="48">
        <v>4</v>
      </c>
      <c r="E158" s="49">
        <v>1201.23</v>
      </c>
      <c r="F158" s="42">
        <f>ROUND(D158*E158,4)</f>
        <v>4804.92</v>
      </c>
      <c r="G158" s="60">
        <f>ROUND(E158*$J$5,4)</f>
        <v>1561.599</v>
      </c>
      <c r="H158" s="42">
        <f>ROUND(D158*G158,4)</f>
        <v>6246.396</v>
      </c>
      <c r="I158" s="61" t="s">
        <v>168</v>
      </c>
      <c r="J158" s="46" t="s">
        <v>328</v>
      </c>
      <c r="L158" s="26"/>
      <c r="M158" s="26"/>
    </row>
    <row r="159" spans="1:13" s="5" customFormat="1" ht="12.75">
      <c r="A159" s="59" t="s">
        <v>206</v>
      </c>
      <c r="B159" s="47" t="s">
        <v>333</v>
      </c>
      <c r="C159" s="40" t="s">
        <v>329</v>
      </c>
      <c r="D159" s="48">
        <v>4</v>
      </c>
      <c r="E159" s="49">
        <v>1249.02</v>
      </c>
      <c r="F159" s="42">
        <f>ROUND(D159*E159,4)</f>
        <v>4996.08</v>
      </c>
      <c r="G159" s="60">
        <f>ROUND(E159*$J$5,4)</f>
        <v>1623.726</v>
      </c>
      <c r="H159" s="42">
        <f>ROUND(D159*G159,4)</f>
        <v>6494.904</v>
      </c>
      <c r="I159" s="61" t="s">
        <v>168</v>
      </c>
      <c r="J159" s="46" t="s">
        <v>332</v>
      </c>
      <c r="L159" s="26"/>
      <c r="M159" s="26"/>
    </row>
    <row r="160" spans="1:13" s="5" customFormat="1" ht="12.75">
      <c r="A160" s="59" t="s">
        <v>334</v>
      </c>
      <c r="B160" s="47" t="s">
        <v>368</v>
      </c>
      <c r="C160" s="40" t="s">
        <v>329</v>
      </c>
      <c r="D160" s="48">
        <v>3</v>
      </c>
      <c r="E160" s="49">
        <v>1034.37</v>
      </c>
      <c r="F160" s="42">
        <f>ROUND(D160*E160,4)</f>
        <v>3103.11</v>
      </c>
      <c r="G160" s="60">
        <f>ROUND(E160*$J$5,4)</f>
        <v>1344.681</v>
      </c>
      <c r="H160" s="42">
        <f>ROUND(D160*G160,4)</f>
        <v>4034.043</v>
      </c>
      <c r="I160" s="61" t="s">
        <v>168</v>
      </c>
      <c r="J160" s="46" t="s">
        <v>367</v>
      </c>
      <c r="L160" s="26"/>
      <c r="M160" s="26"/>
    </row>
    <row r="161" spans="1:13" ht="12.75">
      <c r="A161" s="34" t="s">
        <v>117</v>
      </c>
      <c r="B161" s="50" t="s">
        <v>631</v>
      </c>
      <c r="C161" s="54"/>
      <c r="D161" s="116"/>
      <c r="E161" s="117"/>
      <c r="F161" s="118"/>
      <c r="G161" s="118"/>
      <c r="H161" s="118">
        <f>SUM(H162:H166)</f>
        <v>79051.44</v>
      </c>
      <c r="I161" s="119"/>
      <c r="J161" s="33"/>
      <c r="L161" s="26"/>
      <c r="M161" s="26"/>
    </row>
    <row r="162" spans="1:13" ht="12.75">
      <c r="A162" s="38" t="s">
        <v>118</v>
      </c>
      <c r="B162" s="39" t="s">
        <v>630</v>
      </c>
      <c r="C162" s="120" t="s">
        <v>258</v>
      </c>
      <c r="D162" s="121">
        <v>4</v>
      </c>
      <c r="E162" s="122">
        <v>4548.06</v>
      </c>
      <c r="F162" s="42">
        <f>ROUND(D162*E162,4)</f>
        <v>18192.24</v>
      </c>
      <c r="G162" s="60">
        <f>ROUND(E162*$J$5,4)</f>
        <v>5912.478</v>
      </c>
      <c r="H162" s="42">
        <f>ROUND(D162*G162,4)</f>
        <v>23649.912</v>
      </c>
      <c r="I162" s="61" t="s">
        <v>168</v>
      </c>
      <c r="J162" s="46" t="s">
        <v>633</v>
      </c>
      <c r="L162" s="26"/>
      <c r="M162" s="26"/>
    </row>
    <row r="163" spans="1:13" ht="12.75">
      <c r="A163" s="38" t="s">
        <v>119</v>
      </c>
      <c r="B163" s="39" t="s">
        <v>259</v>
      </c>
      <c r="C163" s="120" t="s">
        <v>258</v>
      </c>
      <c r="D163" s="121">
        <v>6</v>
      </c>
      <c r="E163" s="122">
        <v>2370.44</v>
      </c>
      <c r="F163" s="42">
        <f>ROUND(D163*E163,4)</f>
        <v>14222.64</v>
      </c>
      <c r="G163" s="60">
        <f>ROUND(E163*$J$5,4)</f>
        <v>3081.572</v>
      </c>
      <c r="H163" s="42">
        <f>ROUND(D163*G163,4)</f>
        <v>18489.432</v>
      </c>
      <c r="I163" s="61" t="s">
        <v>168</v>
      </c>
      <c r="J163" s="123" t="s">
        <v>260</v>
      </c>
      <c r="L163" s="26"/>
      <c r="M163" s="26"/>
    </row>
    <row r="164" spans="1:13" ht="12.75" customHeight="1">
      <c r="A164" s="38" t="s">
        <v>171</v>
      </c>
      <c r="B164" s="39" t="s">
        <v>261</v>
      </c>
      <c r="C164" s="120" t="s">
        <v>258</v>
      </c>
      <c r="D164" s="121">
        <v>6</v>
      </c>
      <c r="E164" s="122">
        <v>1679.16</v>
      </c>
      <c r="F164" s="42">
        <f>ROUND(D164*E164,4)</f>
        <v>10074.96</v>
      </c>
      <c r="G164" s="60">
        <f>ROUND(E164*$J$5,4)</f>
        <v>2182.908</v>
      </c>
      <c r="H164" s="42">
        <f>ROUND(D164*G164,4)</f>
        <v>13097.448</v>
      </c>
      <c r="I164" s="61" t="s">
        <v>168</v>
      </c>
      <c r="J164" s="46" t="s">
        <v>262</v>
      </c>
      <c r="L164" s="26"/>
      <c r="M164" s="26"/>
    </row>
    <row r="165" spans="1:13" ht="12.75" customHeight="1">
      <c r="A165" s="38" t="s">
        <v>172</v>
      </c>
      <c r="B165" s="39" t="s">
        <v>261</v>
      </c>
      <c r="C165" s="120" t="s">
        <v>258</v>
      </c>
      <c r="D165" s="121">
        <v>6</v>
      </c>
      <c r="E165" s="122">
        <v>1679.16</v>
      </c>
      <c r="F165" s="42">
        <f>ROUND(D165*E165,4)</f>
        <v>10074.96</v>
      </c>
      <c r="G165" s="60">
        <f>ROUND(E165*$J$5,4)</f>
        <v>2182.908</v>
      </c>
      <c r="H165" s="42">
        <f>ROUND(D165*G165,4)</f>
        <v>13097.448</v>
      </c>
      <c r="I165" s="61" t="s">
        <v>168</v>
      </c>
      <c r="J165" s="46" t="s">
        <v>262</v>
      </c>
      <c r="L165" s="26"/>
      <c r="M165" s="26"/>
    </row>
    <row r="166" spans="1:13" ht="12.75" customHeight="1">
      <c r="A166" s="38" t="s">
        <v>632</v>
      </c>
      <c r="B166" s="39" t="s">
        <v>263</v>
      </c>
      <c r="C166" s="120" t="s">
        <v>264</v>
      </c>
      <c r="D166" s="121">
        <v>180</v>
      </c>
      <c r="E166" s="122">
        <v>45.8</v>
      </c>
      <c r="F166" s="42">
        <f>ROUND(D166*E166,4)</f>
        <v>8244</v>
      </c>
      <c r="G166" s="60">
        <f>ROUND(E166*$J$5,4)</f>
        <v>59.54</v>
      </c>
      <c r="H166" s="42">
        <f>ROUND(D166*G166,4)</f>
        <v>10717.2</v>
      </c>
      <c r="I166" s="61" t="s">
        <v>168</v>
      </c>
      <c r="J166" s="46" t="s">
        <v>265</v>
      </c>
      <c r="L166" s="26"/>
      <c r="M166" s="26"/>
    </row>
    <row r="167" spans="1:13" ht="15" customHeight="1">
      <c r="A167" s="34" t="s">
        <v>120</v>
      </c>
      <c r="B167" s="50" t="s">
        <v>24</v>
      </c>
      <c r="C167" s="51"/>
      <c r="D167" s="35"/>
      <c r="E167" s="52"/>
      <c r="F167" s="53"/>
      <c r="G167" s="53"/>
      <c r="H167" s="36">
        <f>SUM(H168:H174)</f>
        <v>18861.274500000003</v>
      </c>
      <c r="I167" s="37"/>
      <c r="J167" s="33"/>
      <c r="L167" s="26"/>
      <c r="M167" s="26"/>
    </row>
    <row r="168" spans="1:13" ht="12.75">
      <c r="A168" s="38" t="s">
        <v>375</v>
      </c>
      <c r="B168" s="39" t="s">
        <v>254</v>
      </c>
      <c r="C168" s="45" t="s">
        <v>40</v>
      </c>
      <c r="D168" s="41">
        <v>60</v>
      </c>
      <c r="E168" s="42">
        <v>17.43</v>
      </c>
      <c r="F168" s="42">
        <f aca="true" t="shared" si="31" ref="F168:F174">ROUND(D168*E168,4)</f>
        <v>1045.8</v>
      </c>
      <c r="G168" s="60">
        <f aca="true" t="shared" si="32" ref="G168:G174">ROUND(E168*$J$5,4)</f>
        <v>22.659</v>
      </c>
      <c r="H168" s="42">
        <f aca="true" t="shared" si="33" ref="H168:H174">ROUND(D168*G168,4)</f>
        <v>1359.54</v>
      </c>
      <c r="I168" s="61" t="s">
        <v>168</v>
      </c>
      <c r="J168" s="46" t="s">
        <v>169</v>
      </c>
      <c r="L168" s="26"/>
      <c r="M168" s="26"/>
    </row>
    <row r="169" spans="1:13" ht="12.75">
      <c r="A169" s="38" t="s">
        <v>207</v>
      </c>
      <c r="B169" s="39" t="s">
        <v>7</v>
      </c>
      <c r="C169" s="40" t="s">
        <v>38</v>
      </c>
      <c r="D169" s="41">
        <v>510</v>
      </c>
      <c r="E169" s="42">
        <v>1.77</v>
      </c>
      <c r="F169" s="42">
        <f t="shared" si="31"/>
        <v>902.7</v>
      </c>
      <c r="G169" s="60">
        <f t="shared" si="32"/>
        <v>2.301</v>
      </c>
      <c r="H169" s="42">
        <f t="shared" si="33"/>
        <v>1173.51</v>
      </c>
      <c r="I169" s="61" t="s">
        <v>168</v>
      </c>
      <c r="J169" s="46" t="s">
        <v>69</v>
      </c>
      <c r="L169" s="26"/>
      <c r="M169" s="26"/>
    </row>
    <row r="170" spans="1:13" ht="12.75">
      <c r="A170" s="38" t="s">
        <v>121</v>
      </c>
      <c r="B170" s="39" t="s">
        <v>348</v>
      </c>
      <c r="C170" s="45" t="s">
        <v>40</v>
      </c>
      <c r="D170" s="163">
        <v>85</v>
      </c>
      <c r="E170" s="42">
        <v>139.82</v>
      </c>
      <c r="F170" s="42">
        <f t="shared" si="31"/>
        <v>11884.7</v>
      </c>
      <c r="G170" s="60">
        <f t="shared" si="32"/>
        <v>181.766</v>
      </c>
      <c r="H170" s="42">
        <f t="shared" si="33"/>
        <v>15450.11</v>
      </c>
      <c r="I170" s="61" t="s">
        <v>168</v>
      </c>
      <c r="J170" s="46" t="s">
        <v>347</v>
      </c>
      <c r="L170" s="26"/>
      <c r="M170" s="26"/>
    </row>
    <row r="171" spans="1:13" ht="12.75">
      <c r="A171" s="38" t="s">
        <v>122</v>
      </c>
      <c r="B171" s="39" t="s">
        <v>305</v>
      </c>
      <c r="C171" s="45" t="s">
        <v>40</v>
      </c>
      <c r="D171" s="80">
        <v>20.63</v>
      </c>
      <c r="E171" s="60">
        <v>14.73</v>
      </c>
      <c r="F171" s="42">
        <f t="shared" si="31"/>
        <v>303.8799</v>
      </c>
      <c r="G171" s="60">
        <f t="shared" si="32"/>
        <v>19.149</v>
      </c>
      <c r="H171" s="42">
        <f t="shared" si="33"/>
        <v>395.0439</v>
      </c>
      <c r="I171" s="61" t="s">
        <v>168</v>
      </c>
      <c r="J171" s="46" t="s">
        <v>170</v>
      </c>
      <c r="L171" s="26"/>
      <c r="M171" s="26"/>
    </row>
    <row r="172" spans="1:13" ht="12.75">
      <c r="A172" s="38" t="s">
        <v>123</v>
      </c>
      <c r="B172" s="39" t="s">
        <v>378</v>
      </c>
      <c r="C172" s="45" t="s">
        <v>40</v>
      </c>
      <c r="D172" s="55">
        <v>4.4</v>
      </c>
      <c r="E172" s="42">
        <v>25.04</v>
      </c>
      <c r="F172" s="42">
        <f t="shared" si="31"/>
        <v>110.176</v>
      </c>
      <c r="G172" s="60">
        <f t="shared" si="32"/>
        <v>32.552</v>
      </c>
      <c r="H172" s="42">
        <f t="shared" si="33"/>
        <v>143.2288</v>
      </c>
      <c r="I172" s="61" t="s">
        <v>168</v>
      </c>
      <c r="J172" s="46" t="s">
        <v>377</v>
      </c>
      <c r="L172" s="26"/>
      <c r="M172" s="26"/>
    </row>
    <row r="173" spans="1:13" ht="12.75">
      <c r="A173" s="38" t="s">
        <v>268</v>
      </c>
      <c r="B173" s="39" t="s">
        <v>174</v>
      </c>
      <c r="C173" s="45" t="s">
        <v>40</v>
      </c>
      <c r="D173" s="55">
        <v>39.37</v>
      </c>
      <c r="E173" s="42">
        <v>1.14</v>
      </c>
      <c r="F173" s="42">
        <f t="shared" si="31"/>
        <v>44.8818</v>
      </c>
      <c r="G173" s="60">
        <f t="shared" si="32"/>
        <v>1.482</v>
      </c>
      <c r="H173" s="42">
        <f t="shared" si="33"/>
        <v>58.3463</v>
      </c>
      <c r="I173" s="61" t="s">
        <v>168</v>
      </c>
      <c r="J173" s="46" t="s">
        <v>173</v>
      </c>
      <c r="L173" s="26"/>
      <c r="M173" s="26"/>
    </row>
    <row r="174" spans="1:13" ht="12" customHeight="1">
      <c r="A174" s="38" t="s">
        <v>269</v>
      </c>
      <c r="B174" s="39" t="s">
        <v>177</v>
      </c>
      <c r="C174" s="45" t="s">
        <v>176</v>
      </c>
      <c r="D174" s="55">
        <v>196.85</v>
      </c>
      <c r="E174" s="42">
        <v>1.1</v>
      </c>
      <c r="F174" s="42">
        <f t="shared" si="31"/>
        <v>216.535</v>
      </c>
      <c r="G174" s="60">
        <f t="shared" si="32"/>
        <v>1.43</v>
      </c>
      <c r="H174" s="42">
        <f t="shared" si="33"/>
        <v>281.4955</v>
      </c>
      <c r="I174" s="61" t="s">
        <v>168</v>
      </c>
      <c r="J174" s="46" t="s">
        <v>175</v>
      </c>
      <c r="L174" s="26"/>
      <c r="M174" s="26"/>
    </row>
    <row r="175" spans="1:13" ht="12.75">
      <c r="A175" s="34" t="s">
        <v>124</v>
      </c>
      <c r="B175" s="50" t="s">
        <v>25</v>
      </c>
      <c r="C175" s="54"/>
      <c r="D175" s="35"/>
      <c r="E175" s="52"/>
      <c r="F175" s="52"/>
      <c r="G175" s="53"/>
      <c r="H175" s="36">
        <f>SUM(H176:H181)</f>
        <v>15742.123599999999</v>
      </c>
      <c r="I175" s="37"/>
      <c r="J175" s="33"/>
      <c r="L175" s="26"/>
      <c r="M175" s="26"/>
    </row>
    <row r="176" spans="1:13" ht="12" customHeight="1">
      <c r="A176" s="38" t="s">
        <v>125</v>
      </c>
      <c r="B176" s="39" t="s">
        <v>349</v>
      </c>
      <c r="C176" s="45" t="s">
        <v>40</v>
      </c>
      <c r="D176" s="55">
        <v>13.45</v>
      </c>
      <c r="E176" s="42">
        <v>205.52</v>
      </c>
      <c r="F176" s="42">
        <f aca="true" t="shared" si="34" ref="F176:F181">ROUND(D176*E176,4)</f>
        <v>2764.244</v>
      </c>
      <c r="G176" s="60">
        <f aca="true" t="shared" si="35" ref="G176:G181">ROUND(E176*$J$5,4)</f>
        <v>267.176</v>
      </c>
      <c r="H176" s="42">
        <f aca="true" t="shared" si="36" ref="H176:H181">ROUND(D176*G176,4)</f>
        <v>3593.5172</v>
      </c>
      <c r="I176" s="61" t="s">
        <v>168</v>
      </c>
      <c r="J176" s="46" t="s">
        <v>541</v>
      </c>
      <c r="L176" s="26"/>
      <c r="M176" s="26"/>
    </row>
    <row r="177" spans="1:13" ht="12.75">
      <c r="A177" s="38" t="s">
        <v>126</v>
      </c>
      <c r="B177" s="39" t="s">
        <v>64</v>
      </c>
      <c r="C177" s="45" t="s">
        <v>40</v>
      </c>
      <c r="D177" s="55">
        <v>5.16</v>
      </c>
      <c r="E177" s="48">
        <v>265.67</v>
      </c>
      <c r="F177" s="42">
        <f t="shared" si="34"/>
        <v>1370.8572</v>
      </c>
      <c r="G177" s="60">
        <f t="shared" si="35"/>
        <v>345.371</v>
      </c>
      <c r="H177" s="42">
        <f t="shared" si="36"/>
        <v>1782.1144</v>
      </c>
      <c r="I177" s="61" t="s">
        <v>168</v>
      </c>
      <c r="J177" s="46" t="s">
        <v>70</v>
      </c>
      <c r="L177" s="26"/>
      <c r="M177" s="26"/>
    </row>
    <row r="178" spans="1:13" ht="12.75">
      <c r="A178" s="38" t="s">
        <v>208</v>
      </c>
      <c r="B178" s="39" t="s">
        <v>178</v>
      </c>
      <c r="C178" s="45" t="s">
        <v>38</v>
      </c>
      <c r="D178" s="55">
        <v>54</v>
      </c>
      <c r="E178" s="48">
        <v>37.33</v>
      </c>
      <c r="F178" s="42">
        <f t="shared" si="34"/>
        <v>2015.82</v>
      </c>
      <c r="G178" s="60">
        <f t="shared" si="35"/>
        <v>48.529</v>
      </c>
      <c r="H178" s="42">
        <f t="shared" si="36"/>
        <v>2620.566</v>
      </c>
      <c r="I178" s="43" t="s">
        <v>352</v>
      </c>
      <c r="J178" s="44">
        <v>5970</v>
      </c>
      <c r="L178" s="26"/>
      <c r="M178" s="26"/>
    </row>
    <row r="179" spans="1:13" s="5" customFormat="1" ht="15" customHeight="1">
      <c r="A179" s="38" t="s">
        <v>209</v>
      </c>
      <c r="B179" s="39" t="s">
        <v>180</v>
      </c>
      <c r="C179" s="45" t="s">
        <v>44</v>
      </c>
      <c r="D179" s="55">
        <v>621.4</v>
      </c>
      <c r="E179" s="48">
        <v>5.57</v>
      </c>
      <c r="F179" s="42">
        <f t="shared" si="34"/>
        <v>3461.198</v>
      </c>
      <c r="G179" s="60">
        <f t="shared" si="35"/>
        <v>7.241</v>
      </c>
      <c r="H179" s="42">
        <f t="shared" si="36"/>
        <v>4499.5574</v>
      </c>
      <c r="I179" s="43" t="s">
        <v>352</v>
      </c>
      <c r="J179" s="44" t="s">
        <v>179</v>
      </c>
      <c r="L179" s="26"/>
      <c r="M179" s="26"/>
    </row>
    <row r="180" spans="1:13" s="5" customFormat="1" ht="28.5" customHeight="1">
      <c r="A180" s="38" t="s">
        <v>210</v>
      </c>
      <c r="B180" s="39" t="s">
        <v>181</v>
      </c>
      <c r="C180" s="45" t="s">
        <v>40</v>
      </c>
      <c r="D180" s="55">
        <v>8.19</v>
      </c>
      <c r="E180" s="49">
        <v>281.14</v>
      </c>
      <c r="F180" s="42">
        <f t="shared" si="34"/>
        <v>2302.5366</v>
      </c>
      <c r="G180" s="60">
        <f t="shared" si="35"/>
        <v>365.482</v>
      </c>
      <c r="H180" s="42">
        <f t="shared" si="36"/>
        <v>2993.2976</v>
      </c>
      <c r="I180" s="61" t="s">
        <v>168</v>
      </c>
      <c r="J180" s="44" t="s">
        <v>161</v>
      </c>
      <c r="L180" s="26"/>
      <c r="M180" s="26"/>
    </row>
    <row r="181" spans="1:13" s="5" customFormat="1" ht="15" customHeight="1">
      <c r="A181" s="38" t="s">
        <v>376</v>
      </c>
      <c r="B181" s="39" t="s">
        <v>183</v>
      </c>
      <c r="C181" s="45" t="s">
        <v>38</v>
      </c>
      <c r="D181" s="55">
        <v>27</v>
      </c>
      <c r="E181" s="49">
        <v>7.21</v>
      </c>
      <c r="F181" s="42">
        <f t="shared" si="34"/>
        <v>194.67</v>
      </c>
      <c r="G181" s="60">
        <f t="shared" si="35"/>
        <v>9.373</v>
      </c>
      <c r="H181" s="42">
        <f t="shared" si="36"/>
        <v>253.071</v>
      </c>
      <c r="I181" s="61" t="s">
        <v>168</v>
      </c>
      <c r="J181" s="44" t="s">
        <v>182</v>
      </c>
      <c r="L181" s="26"/>
      <c r="M181" s="26"/>
    </row>
    <row r="182" spans="1:13" s="5" customFormat="1" ht="15" customHeight="1">
      <c r="A182" s="34" t="s">
        <v>127</v>
      </c>
      <c r="B182" s="50" t="s">
        <v>26</v>
      </c>
      <c r="C182" s="54"/>
      <c r="D182" s="35"/>
      <c r="E182" s="52"/>
      <c r="F182" s="52"/>
      <c r="G182" s="53"/>
      <c r="H182" s="36">
        <f>SUM(H183:H188)</f>
        <v>144462.54210000002</v>
      </c>
      <c r="I182" s="37"/>
      <c r="J182" s="33"/>
      <c r="L182" s="26"/>
      <c r="M182" s="26"/>
    </row>
    <row r="183" spans="1:13" ht="25.5">
      <c r="A183" s="38" t="s">
        <v>128</v>
      </c>
      <c r="B183" s="39" t="s">
        <v>404</v>
      </c>
      <c r="C183" s="40" t="s">
        <v>38</v>
      </c>
      <c r="D183" s="55">
        <v>86.34</v>
      </c>
      <c r="E183" s="42">
        <v>69.95</v>
      </c>
      <c r="F183" s="42">
        <f aca="true" t="shared" si="37" ref="F183:F188">ROUND(D183*E183,4)</f>
        <v>6039.483</v>
      </c>
      <c r="G183" s="60">
        <f aca="true" t="shared" si="38" ref="G183:G188">ROUND(E183*$J$5,4)</f>
        <v>90.935</v>
      </c>
      <c r="H183" s="42">
        <f aca="true" t="shared" si="39" ref="H183:H188">ROUND(D183*G183,4)</f>
        <v>7851.3279</v>
      </c>
      <c r="I183" s="61" t="s">
        <v>168</v>
      </c>
      <c r="J183" s="46" t="s">
        <v>403</v>
      </c>
      <c r="L183" s="26"/>
      <c r="M183" s="26"/>
    </row>
    <row r="184" spans="1:13" ht="25.5">
      <c r="A184" s="38" t="s">
        <v>508</v>
      </c>
      <c r="B184" s="39" t="s">
        <v>401</v>
      </c>
      <c r="C184" s="40" t="s">
        <v>38</v>
      </c>
      <c r="D184" s="55">
        <v>762.23</v>
      </c>
      <c r="E184" s="42">
        <v>58.62</v>
      </c>
      <c r="F184" s="42">
        <f t="shared" si="37"/>
        <v>44681.9226</v>
      </c>
      <c r="G184" s="60">
        <f t="shared" si="38"/>
        <v>76.206</v>
      </c>
      <c r="H184" s="42">
        <f t="shared" si="39"/>
        <v>58086.4994</v>
      </c>
      <c r="I184" s="61" t="s">
        <v>168</v>
      </c>
      <c r="J184" s="46" t="s">
        <v>402</v>
      </c>
      <c r="L184" s="26"/>
      <c r="M184" s="26"/>
    </row>
    <row r="185" spans="1:13" s="5" customFormat="1" ht="25.5">
      <c r="A185" s="38" t="s">
        <v>129</v>
      </c>
      <c r="B185" s="39" t="s">
        <v>353</v>
      </c>
      <c r="C185" s="40" t="s">
        <v>38</v>
      </c>
      <c r="D185" s="55">
        <v>226.04</v>
      </c>
      <c r="E185" s="42">
        <v>85.17</v>
      </c>
      <c r="F185" s="42">
        <f t="shared" si="37"/>
        <v>19251.8268</v>
      </c>
      <c r="G185" s="60">
        <f t="shared" si="38"/>
        <v>110.721</v>
      </c>
      <c r="H185" s="42">
        <f t="shared" si="39"/>
        <v>25027.3748</v>
      </c>
      <c r="I185" s="43" t="s">
        <v>352</v>
      </c>
      <c r="J185" s="46" t="s">
        <v>351</v>
      </c>
      <c r="L185" s="26"/>
      <c r="M185" s="26"/>
    </row>
    <row r="186" spans="1:13" ht="12.75" customHeight="1">
      <c r="A186" s="38" t="s">
        <v>513</v>
      </c>
      <c r="B186" s="39" t="s">
        <v>184</v>
      </c>
      <c r="C186" s="40" t="s">
        <v>38</v>
      </c>
      <c r="D186" s="55">
        <v>350</v>
      </c>
      <c r="E186" s="42">
        <v>40.84</v>
      </c>
      <c r="F186" s="42">
        <f t="shared" si="37"/>
        <v>14294</v>
      </c>
      <c r="G186" s="60">
        <f t="shared" si="38"/>
        <v>53.092</v>
      </c>
      <c r="H186" s="42">
        <f t="shared" si="39"/>
        <v>18582.2</v>
      </c>
      <c r="I186" s="61" t="s">
        <v>168</v>
      </c>
      <c r="J186" s="46" t="s">
        <v>71</v>
      </c>
      <c r="L186" s="26"/>
      <c r="M186" s="26"/>
    </row>
    <row r="187" spans="1:13" s="5" customFormat="1" ht="15" customHeight="1">
      <c r="A187" s="38" t="s">
        <v>270</v>
      </c>
      <c r="B187" s="39" t="s">
        <v>107</v>
      </c>
      <c r="C187" s="40" t="s">
        <v>40</v>
      </c>
      <c r="D187" s="55">
        <v>45</v>
      </c>
      <c r="E187" s="42">
        <v>262.64</v>
      </c>
      <c r="F187" s="42">
        <f t="shared" si="37"/>
        <v>11818.8</v>
      </c>
      <c r="G187" s="60">
        <f t="shared" si="38"/>
        <v>341.432</v>
      </c>
      <c r="H187" s="42">
        <f t="shared" si="39"/>
        <v>15364.44</v>
      </c>
      <c r="I187" s="61" t="s">
        <v>168</v>
      </c>
      <c r="J187" s="44" t="s">
        <v>159</v>
      </c>
      <c r="L187" s="26"/>
      <c r="M187" s="26"/>
    </row>
    <row r="188" spans="1:13" s="5" customFormat="1" ht="15" customHeight="1">
      <c r="A188" s="38" t="s">
        <v>350</v>
      </c>
      <c r="B188" s="39" t="s">
        <v>180</v>
      </c>
      <c r="C188" s="45" t="s">
        <v>44</v>
      </c>
      <c r="D188" s="55">
        <v>2700</v>
      </c>
      <c r="E188" s="48">
        <v>5.57</v>
      </c>
      <c r="F188" s="42">
        <f t="shared" si="37"/>
        <v>15039</v>
      </c>
      <c r="G188" s="60">
        <f t="shared" si="38"/>
        <v>7.241</v>
      </c>
      <c r="H188" s="42">
        <f t="shared" si="39"/>
        <v>19550.7</v>
      </c>
      <c r="I188" s="43" t="s">
        <v>352</v>
      </c>
      <c r="J188" s="44" t="s">
        <v>179</v>
      </c>
      <c r="L188" s="26"/>
      <c r="M188" s="26"/>
    </row>
    <row r="189" spans="1:13" s="5" customFormat="1" ht="12.75">
      <c r="A189" s="34" t="s">
        <v>130</v>
      </c>
      <c r="B189" s="50" t="s">
        <v>62</v>
      </c>
      <c r="C189" s="54"/>
      <c r="D189" s="35"/>
      <c r="E189" s="52"/>
      <c r="F189" s="52"/>
      <c r="G189" s="53"/>
      <c r="H189" s="36">
        <f>SUM(H190:H191)</f>
        <v>52808.0875</v>
      </c>
      <c r="I189" s="37"/>
      <c r="J189" s="33"/>
      <c r="L189" s="26"/>
      <c r="M189" s="26"/>
    </row>
    <row r="190" spans="1:13" ht="25.5">
      <c r="A190" s="38" t="s">
        <v>131</v>
      </c>
      <c r="B190" s="39" t="s">
        <v>94</v>
      </c>
      <c r="C190" s="45" t="s">
        <v>38</v>
      </c>
      <c r="D190" s="55">
        <v>1429.89</v>
      </c>
      <c r="E190" s="42">
        <v>27.22</v>
      </c>
      <c r="F190" s="42">
        <f>ROUND(D190*E190,4)</f>
        <v>38921.6058</v>
      </c>
      <c r="G190" s="60">
        <f>ROUND(E190*$J$5,4)</f>
        <v>35.386</v>
      </c>
      <c r="H190" s="42">
        <f>ROUND(D190*G190,4)</f>
        <v>50598.0875</v>
      </c>
      <c r="I190" s="61" t="s">
        <v>168</v>
      </c>
      <c r="J190" s="46" t="s">
        <v>95</v>
      </c>
      <c r="L190" s="26"/>
      <c r="M190" s="26"/>
    </row>
    <row r="191" spans="1:13" s="5" customFormat="1" ht="12.75">
      <c r="A191" s="38" t="s">
        <v>132</v>
      </c>
      <c r="B191" s="39" t="s">
        <v>211</v>
      </c>
      <c r="C191" s="45" t="s">
        <v>49</v>
      </c>
      <c r="D191" s="41">
        <v>100</v>
      </c>
      <c r="E191" s="42">
        <v>17</v>
      </c>
      <c r="F191" s="42">
        <f>ROUND(D191*E191,4)</f>
        <v>1700</v>
      </c>
      <c r="G191" s="60">
        <f>ROUND(E191*$J$5,4)</f>
        <v>22.1</v>
      </c>
      <c r="H191" s="42">
        <f>ROUND(D191*G191,4)</f>
        <v>2210</v>
      </c>
      <c r="I191" s="43" t="s">
        <v>352</v>
      </c>
      <c r="J191" s="46" t="s">
        <v>320</v>
      </c>
      <c r="L191" s="26"/>
      <c r="M191" s="26"/>
    </row>
    <row r="192" spans="1:13" s="8" customFormat="1" ht="15" customHeight="1">
      <c r="A192" s="34" t="s">
        <v>133</v>
      </c>
      <c r="B192" s="50" t="s">
        <v>27</v>
      </c>
      <c r="C192" s="54"/>
      <c r="D192" s="212"/>
      <c r="E192" s="52"/>
      <c r="F192" s="52"/>
      <c r="G192" s="53"/>
      <c r="H192" s="36">
        <f>SUM(H193:H195)</f>
        <v>72075.6318</v>
      </c>
      <c r="I192" s="37"/>
      <c r="J192" s="33"/>
      <c r="L192" s="26"/>
      <c r="M192" s="26"/>
    </row>
    <row r="193" spans="1:13" ht="15" customHeight="1">
      <c r="A193" s="38" t="s">
        <v>134</v>
      </c>
      <c r="B193" s="39" t="s">
        <v>108</v>
      </c>
      <c r="C193" s="40" t="s">
        <v>38</v>
      </c>
      <c r="D193" s="55">
        <v>857.81</v>
      </c>
      <c r="E193" s="42">
        <v>39.89</v>
      </c>
      <c r="F193" s="42">
        <f>ROUND(D193*E193,4)</f>
        <v>34218.0409</v>
      </c>
      <c r="G193" s="60">
        <f>ROUND(E193*$J$5,4)</f>
        <v>51.857</v>
      </c>
      <c r="H193" s="42">
        <f>ROUND(D193*G193,4)</f>
        <v>44483.4532</v>
      </c>
      <c r="I193" s="61" t="s">
        <v>168</v>
      </c>
      <c r="J193" s="46" t="s">
        <v>185</v>
      </c>
      <c r="L193" s="26"/>
      <c r="M193" s="26"/>
    </row>
    <row r="194" spans="1:13" s="5" customFormat="1" ht="12.75">
      <c r="A194" s="38" t="s">
        <v>135</v>
      </c>
      <c r="B194" s="39" t="s">
        <v>186</v>
      </c>
      <c r="C194" s="40" t="s">
        <v>38</v>
      </c>
      <c r="D194" s="55">
        <v>857.81</v>
      </c>
      <c r="E194" s="42">
        <v>16.88</v>
      </c>
      <c r="F194" s="42">
        <f>ROUND(D194*E194,4)</f>
        <v>14479.8328</v>
      </c>
      <c r="G194" s="60">
        <f>ROUND(E194*$J$5,4)</f>
        <v>21.944</v>
      </c>
      <c r="H194" s="42">
        <f>ROUND(D194*G194,4)</f>
        <v>18823.7826</v>
      </c>
      <c r="I194" s="61" t="s">
        <v>168</v>
      </c>
      <c r="J194" s="46" t="s">
        <v>187</v>
      </c>
      <c r="L194" s="26"/>
      <c r="M194" s="26"/>
    </row>
    <row r="195" spans="1:13" s="8" customFormat="1" ht="12.75">
      <c r="A195" s="38" t="s">
        <v>136</v>
      </c>
      <c r="B195" s="39" t="s">
        <v>354</v>
      </c>
      <c r="C195" s="40" t="s">
        <v>49</v>
      </c>
      <c r="D195" s="55">
        <v>182</v>
      </c>
      <c r="E195" s="42">
        <v>37.06</v>
      </c>
      <c r="F195" s="42">
        <f>ROUND(D195*E195,4)</f>
        <v>6744.92</v>
      </c>
      <c r="G195" s="60">
        <f>ROUND(E195*$J$5,4)</f>
        <v>48.178</v>
      </c>
      <c r="H195" s="42">
        <f>ROUND(D195*G195,4)</f>
        <v>8768.396</v>
      </c>
      <c r="I195" s="61" t="s">
        <v>168</v>
      </c>
      <c r="J195" s="46" t="s">
        <v>188</v>
      </c>
      <c r="L195" s="26"/>
      <c r="M195" s="26"/>
    </row>
    <row r="196" spans="1:13" s="5" customFormat="1" ht="15" customHeight="1">
      <c r="A196" s="34" t="s">
        <v>137</v>
      </c>
      <c r="B196" s="50" t="s">
        <v>362</v>
      </c>
      <c r="C196" s="54"/>
      <c r="D196" s="212"/>
      <c r="E196" s="52"/>
      <c r="F196" s="52"/>
      <c r="G196" s="53"/>
      <c r="H196" s="36">
        <f>SUM(H197:H208)</f>
        <v>44629.7819</v>
      </c>
      <c r="I196" s="37"/>
      <c r="J196" s="33"/>
      <c r="L196" s="26"/>
      <c r="M196" s="26"/>
    </row>
    <row r="197" spans="1:13" s="5" customFormat="1" ht="25.5">
      <c r="A197" s="38" t="s">
        <v>138</v>
      </c>
      <c r="B197" s="39" t="s">
        <v>358</v>
      </c>
      <c r="C197" s="45" t="s">
        <v>41</v>
      </c>
      <c r="D197" s="55">
        <v>7</v>
      </c>
      <c r="E197" s="42">
        <v>301.55</v>
      </c>
      <c r="F197" s="42">
        <f aca="true" t="shared" si="40" ref="F197:F208">ROUND(D197*E197,4)</f>
        <v>2110.85</v>
      </c>
      <c r="G197" s="60">
        <f aca="true" t="shared" si="41" ref="G197:G208">ROUND(E197*$J$5,4)</f>
        <v>392.015</v>
      </c>
      <c r="H197" s="42">
        <f aca="true" t="shared" si="42" ref="H197:H208">ROUND(D197*G197,4)</f>
        <v>2744.105</v>
      </c>
      <c r="I197" s="61" t="s">
        <v>168</v>
      </c>
      <c r="J197" s="46" t="s">
        <v>359</v>
      </c>
      <c r="L197" s="26"/>
      <c r="M197" s="26"/>
    </row>
    <row r="198" spans="1:13" s="8" customFormat="1" ht="25.5">
      <c r="A198" s="38" t="s">
        <v>139</v>
      </c>
      <c r="B198" s="39" t="s">
        <v>214</v>
      </c>
      <c r="C198" s="45" t="s">
        <v>41</v>
      </c>
      <c r="D198" s="55">
        <v>2</v>
      </c>
      <c r="E198" s="42">
        <v>242.39</v>
      </c>
      <c r="F198" s="42">
        <f t="shared" si="40"/>
        <v>484.78</v>
      </c>
      <c r="G198" s="60">
        <f t="shared" si="41"/>
        <v>315.107</v>
      </c>
      <c r="H198" s="42">
        <f t="shared" si="42"/>
        <v>630.214</v>
      </c>
      <c r="I198" s="43" t="s">
        <v>352</v>
      </c>
      <c r="J198" s="46" t="s">
        <v>102</v>
      </c>
      <c r="L198" s="26"/>
      <c r="M198" s="26"/>
    </row>
    <row r="199" spans="1:13" ht="25.5">
      <c r="A199" s="38" t="s">
        <v>272</v>
      </c>
      <c r="B199" s="39" t="s">
        <v>213</v>
      </c>
      <c r="C199" s="45" t="s">
        <v>41</v>
      </c>
      <c r="D199" s="55">
        <v>10</v>
      </c>
      <c r="E199" s="42">
        <v>247.79</v>
      </c>
      <c r="F199" s="42">
        <f t="shared" si="40"/>
        <v>2477.9</v>
      </c>
      <c r="G199" s="60">
        <f t="shared" si="41"/>
        <v>322.127</v>
      </c>
      <c r="H199" s="42">
        <f t="shared" si="42"/>
        <v>3221.27</v>
      </c>
      <c r="I199" s="43" t="s">
        <v>352</v>
      </c>
      <c r="J199" s="46" t="s">
        <v>104</v>
      </c>
      <c r="L199" s="26"/>
      <c r="M199" s="26"/>
    </row>
    <row r="200" spans="1:13" ht="25.5">
      <c r="A200" s="38" t="s">
        <v>273</v>
      </c>
      <c r="B200" s="39" t="s">
        <v>360</v>
      </c>
      <c r="C200" s="45" t="s">
        <v>41</v>
      </c>
      <c r="D200" s="55">
        <v>1</v>
      </c>
      <c r="E200" s="42">
        <v>278.76</v>
      </c>
      <c r="F200" s="42">
        <f t="shared" si="40"/>
        <v>278.76</v>
      </c>
      <c r="G200" s="60">
        <f t="shared" si="41"/>
        <v>362.388</v>
      </c>
      <c r="H200" s="42">
        <f t="shared" si="42"/>
        <v>362.388</v>
      </c>
      <c r="I200" s="43" t="s">
        <v>352</v>
      </c>
      <c r="J200" s="46" t="s">
        <v>215</v>
      </c>
      <c r="L200" s="26"/>
      <c r="M200" s="26"/>
    </row>
    <row r="201" spans="1:13" s="12" customFormat="1" ht="24" customHeight="1">
      <c r="A201" s="38" t="s">
        <v>514</v>
      </c>
      <c r="B201" s="39" t="s">
        <v>572</v>
      </c>
      <c r="C201" s="45" t="s">
        <v>41</v>
      </c>
      <c r="D201" s="41">
        <v>1</v>
      </c>
      <c r="E201" s="42">
        <v>2320.62</v>
      </c>
      <c r="F201" s="42">
        <f t="shared" si="40"/>
        <v>2320.62</v>
      </c>
      <c r="G201" s="60">
        <f t="shared" si="41"/>
        <v>3016.806</v>
      </c>
      <c r="H201" s="42">
        <f t="shared" si="42"/>
        <v>3016.806</v>
      </c>
      <c r="I201" s="61" t="s">
        <v>168</v>
      </c>
      <c r="J201" s="46" t="s">
        <v>366</v>
      </c>
      <c r="L201" s="26"/>
      <c r="M201" s="26"/>
    </row>
    <row r="202" spans="1:13" s="12" customFormat="1" ht="24" customHeight="1">
      <c r="A202" s="38" t="s">
        <v>514</v>
      </c>
      <c r="B202" s="39" t="s">
        <v>573</v>
      </c>
      <c r="C202" s="45" t="s">
        <v>41</v>
      </c>
      <c r="D202" s="41">
        <v>1</v>
      </c>
      <c r="E202" s="42">
        <v>773.54</v>
      </c>
      <c r="F202" s="42">
        <f>ROUND(D202*E202,4)</f>
        <v>773.54</v>
      </c>
      <c r="G202" s="60">
        <f>ROUND(E202*$J$5,4)</f>
        <v>1005.602</v>
      </c>
      <c r="H202" s="42">
        <f>ROUND(D202*G202,4)</f>
        <v>1005.602</v>
      </c>
      <c r="I202" s="61" t="s">
        <v>168</v>
      </c>
      <c r="J202" s="46" t="s">
        <v>366</v>
      </c>
      <c r="L202" s="26"/>
      <c r="M202" s="26"/>
    </row>
    <row r="203" spans="1:13" s="12" customFormat="1" ht="12" customHeight="1">
      <c r="A203" s="38" t="s">
        <v>515</v>
      </c>
      <c r="B203" s="39" t="s">
        <v>361</v>
      </c>
      <c r="C203" s="45" t="s">
        <v>38</v>
      </c>
      <c r="D203" s="41">
        <v>40.93</v>
      </c>
      <c r="E203" s="42">
        <v>195.14</v>
      </c>
      <c r="F203" s="42">
        <f t="shared" si="40"/>
        <v>7987.0802</v>
      </c>
      <c r="G203" s="60">
        <f t="shared" si="41"/>
        <v>253.682</v>
      </c>
      <c r="H203" s="42">
        <f t="shared" si="42"/>
        <v>10383.2043</v>
      </c>
      <c r="I203" s="61" t="s">
        <v>168</v>
      </c>
      <c r="J203" s="46" t="s">
        <v>76</v>
      </c>
      <c r="L203" s="26"/>
      <c r="M203" s="26"/>
    </row>
    <row r="204" spans="1:13" s="5" customFormat="1" ht="12.75">
      <c r="A204" s="38" t="s">
        <v>516</v>
      </c>
      <c r="B204" s="39" t="s">
        <v>216</v>
      </c>
      <c r="C204" s="45" t="s">
        <v>38</v>
      </c>
      <c r="D204" s="41">
        <v>56.61</v>
      </c>
      <c r="E204" s="42">
        <v>219.42</v>
      </c>
      <c r="F204" s="42">
        <f t="shared" si="40"/>
        <v>12421.3662</v>
      </c>
      <c r="G204" s="60">
        <f t="shared" si="41"/>
        <v>285.246</v>
      </c>
      <c r="H204" s="42">
        <f t="shared" si="42"/>
        <v>16147.7761</v>
      </c>
      <c r="I204" s="61" t="s">
        <v>168</v>
      </c>
      <c r="J204" s="46" t="s">
        <v>77</v>
      </c>
      <c r="L204" s="26"/>
      <c r="M204" s="26"/>
    </row>
    <row r="205" spans="1:13" s="5" customFormat="1" ht="12.75">
      <c r="A205" s="38" t="s">
        <v>274</v>
      </c>
      <c r="B205" s="39" t="s">
        <v>364</v>
      </c>
      <c r="C205" s="45" t="s">
        <v>38</v>
      </c>
      <c r="D205" s="41">
        <v>1.75</v>
      </c>
      <c r="E205" s="42">
        <v>219.42</v>
      </c>
      <c r="F205" s="42">
        <f t="shared" si="40"/>
        <v>383.985</v>
      </c>
      <c r="G205" s="60">
        <f t="shared" si="41"/>
        <v>285.246</v>
      </c>
      <c r="H205" s="42">
        <f t="shared" si="42"/>
        <v>499.1805</v>
      </c>
      <c r="I205" s="61" t="s">
        <v>168</v>
      </c>
      <c r="J205" s="46" t="s">
        <v>77</v>
      </c>
      <c r="L205" s="26"/>
      <c r="M205" s="26"/>
    </row>
    <row r="206" spans="1:13" s="8" customFormat="1" ht="24.75" customHeight="1">
      <c r="A206" s="38" t="s">
        <v>275</v>
      </c>
      <c r="B206" s="39" t="s">
        <v>363</v>
      </c>
      <c r="C206" s="45" t="s">
        <v>38</v>
      </c>
      <c r="D206" s="41">
        <v>1.89</v>
      </c>
      <c r="E206" s="42">
        <v>215.6</v>
      </c>
      <c r="F206" s="42">
        <f t="shared" si="40"/>
        <v>407.484</v>
      </c>
      <c r="G206" s="60">
        <f t="shared" si="41"/>
        <v>280.28</v>
      </c>
      <c r="H206" s="42">
        <f t="shared" si="42"/>
        <v>529.7292</v>
      </c>
      <c r="I206" s="61" t="s">
        <v>168</v>
      </c>
      <c r="J206" s="46" t="s">
        <v>217</v>
      </c>
      <c r="L206" s="26"/>
      <c r="M206" s="26"/>
    </row>
    <row r="207" spans="1:13" s="5" customFormat="1" ht="12.75">
      <c r="A207" s="38" t="s">
        <v>276</v>
      </c>
      <c r="B207" s="39" t="s">
        <v>48</v>
      </c>
      <c r="C207" s="40" t="s">
        <v>38</v>
      </c>
      <c r="D207" s="55">
        <v>97</v>
      </c>
      <c r="E207" s="42">
        <v>46.35</v>
      </c>
      <c r="F207" s="42">
        <f t="shared" si="40"/>
        <v>4495.95</v>
      </c>
      <c r="G207" s="60">
        <f t="shared" si="41"/>
        <v>60.255</v>
      </c>
      <c r="H207" s="42">
        <f t="shared" si="42"/>
        <v>5844.735</v>
      </c>
      <c r="I207" s="61" t="s">
        <v>168</v>
      </c>
      <c r="J207" s="46" t="s">
        <v>87</v>
      </c>
      <c r="L207" s="26"/>
      <c r="M207" s="26"/>
    </row>
    <row r="208" spans="1:13" s="5" customFormat="1" ht="12.75">
      <c r="A208" s="38" t="s">
        <v>517</v>
      </c>
      <c r="B208" s="39" t="s">
        <v>365</v>
      </c>
      <c r="C208" s="40" t="s">
        <v>38</v>
      </c>
      <c r="D208" s="55">
        <v>2.1</v>
      </c>
      <c r="E208" s="42">
        <v>89.66</v>
      </c>
      <c r="F208" s="42">
        <f t="shared" si="40"/>
        <v>188.286</v>
      </c>
      <c r="G208" s="60">
        <f t="shared" si="41"/>
        <v>116.558</v>
      </c>
      <c r="H208" s="42">
        <f t="shared" si="42"/>
        <v>244.7718</v>
      </c>
      <c r="I208" s="43" t="s">
        <v>352</v>
      </c>
      <c r="J208" s="46">
        <v>11187</v>
      </c>
      <c r="L208" s="26"/>
      <c r="M208" s="26"/>
    </row>
    <row r="209" spans="1:13" s="5" customFormat="1" ht="12.75">
      <c r="A209" s="34" t="s">
        <v>140</v>
      </c>
      <c r="B209" s="50" t="s">
        <v>31</v>
      </c>
      <c r="C209" s="56"/>
      <c r="D209" s="212"/>
      <c r="E209" s="52"/>
      <c r="F209" s="52"/>
      <c r="G209" s="53"/>
      <c r="H209" s="36">
        <f>SUM(H211:H227)</f>
        <v>38003.69299999999</v>
      </c>
      <c r="I209" s="37"/>
      <c r="J209" s="33"/>
      <c r="L209" s="26"/>
      <c r="M209" s="26"/>
    </row>
    <row r="210" spans="1:13" s="99" customFormat="1" ht="15" customHeight="1">
      <c r="A210" s="97" t="s">
        <v>141</v>
      </c>
      <c r="B210" s="89" t="s">
        <v>196</v>
      </c>
      <c r="C210" s="98"/>
      <c r="D210" s="213"/>
      <c r="E210" s="91"/>
      <c r="F210" s="91"/>
      <c r="G210" s="92"/>
      <c r="H210" s="91"/>
      <c r="I210" s="93"/>
      <c r="J210" s="94"/>
      <c r="L210" s="96"/>
      <c r="M210" s="96"/>
    </row>
    <row r="211" spans="1:13" ht="12.75">
      <c r="A211" s="38" t="s">
        <v>518</v>
      </c>
      <c r="B211" s="39" t="s">
        <v>88</v>
      </c>
      <c r="C211" s="40" t="s">
        <v>49</v>
      </c>
      <c r="D211" s="55">
        <v>20</v>
      </c>
      <c r="E211" s="42">
        <v>30.98</v>
      </c>
      <c r="F211" s="42">
        <f aca="true" t="shared" si="43" ref="F211:F223">ROUND(D211*E211,4)</f>
        <v>619.6</v>
      </c>
      <c r="G211" s="60">
        <f aca="true" t="shared" si="44" ref="G211:G223">ROUND(E211*$J$5,4)</f>
        <v>40.274</v>
      </c>
      <c r="H211" s="42">
        <f aca="true" t="shared" si="45" ref="H211:H227">ROUND(D211*G211,4)</f>
        <v>805.48</v>
      </c>
      <c r="I211" s="61" t="s">
        <v>168</v>
      </c>
      <c r="J211" s="46" t="s">
        <v>218</v>
      </c>
      <c r="L211" s="26"/>
      <c r="M211" s="26"/>
    </row>
    <row r="212" spans="1:13" ht="12.75">
      <c r="A212" s="38" t="s">
        <v>519</v>
      </c>
      <c r="B212" s="39" t="s">
        <v>220</v>
      </c>
      <c r="C212" s="40" t="s">
        <v>49</v>
      </c>
      <c r="D212" s="55">
        <v>40</v>
      </c>
      <c r="E212" s="42">
        <v>6.52</v>
      </c>
      <c r="F212" s="42">
        <f t="shared" si="43"/>
        <v>260.8</v>
      </c>
      <c r="G212" s="60">
        <f t="shared" si="44"/>
        <v>8.476</v>
      </c>
      <c r="H212" s="42">
        <f t="shared" si="45"/>
        <v>339.04</v>
      </c>
      <c r="I212" s="61" t="s">
        <v>168</v>
      </c>
      <c r="J212" s="46" t="s">
        <v>221</v>
      </c>
      <c r="L212" s="26"/>
      <c r="M212" s="26"/>
    </row>
    <row r="213" spans="1:13" ht="12.75">
      <c r="A213" s="38" t="s">
        <v>520</v>
      </c>
      <c r="B213" s="39" t="s">
        <v>222</v>
      </c>
      <c r="C213" s="40" t="s">
        <v>49</v>
      </c>
      <c r="D213" s="55">
        <v>60</v>
      </c>
      <c r="E213" s="42">
        <v>8.91</v>
      </c>
      <c r="F213" s="42">
        <f t="shared" si="43"/>
        <v>534.6</v>
      </c>
      <c r="G213" s="60">
        <f t="shared" si="44"/>
        <v>11.583</v>
      </c>
      <c r="H213" s="42">
        <f t="shared" si="45"/>
        <v>694.98</v>
      </c>
      <c r="I213" s="61" t="s">
        <v>168</v>
      </c>
      <c r="J213" s="46" t="s">
        <v>219</v>
      </c>
      <c r="L213" s="26"/>
      <c r="M213" s="26"/>
    </row>
    <row r="214" spans="1:13" ht="12.75">
      <c r="A214" s="38" t="s">
        <v>277</v>
      </c>
      <c r="B214" s="39" t="s">
        <v>225</v>
      </c>
      <c r="C214" s="40" t="s">
        <v>41</v>
      </c>
      <c r="D214" s="55">
        <v>3</v>
      </c>
      <c r="E214" s="42">
        <v>43.94</v>
      </c>
      <c r="F214" s="42">
        <f t="shared" si="43"/>
        <v>131.82</v>
      </c>
      <c r="G214" s="60">
        <f t="shared" si="44"/>
        <v>57.122</v>
      </c>
      <c r="H214" s="42">
        <f t="shared" si="45"/>
        <v>171.366</v>
      </c>
      <c r="I214" s="61" t="s">
        <v>168</v>
      </c>
      <c r="J214" s="46" t="s">
        <v>224</v>
      </c>
      <c r="L214" s="26"/>
      <c r="M214" s="26"/>
    </row>
    <row r="215" spans="1:13" ht="25.5">
      <c r="A215" s="38" t="s">
        <v>521</v>
      </c>
      <c r="B215" s="39" t="s">
        <v>226</v>
      </c>
      <c r="C215" s="40" t="s">
        <v>41</v>
      </c>
      <c r="D215" s="55">
        <v>2</v>
      </c>
      <c r="E215" s="42">
        <v>291.64</v>
      </c>
      <c r="F215" s="42">
        <f t="shared" si="43"/>
        <v>583.28</v>
      </c>
      <c r="G215" s="60">
        <f t="shared" si="44"/>
        <v>379.132</v>
      </c>
      <c r="H215" s="42">
        <f t="shared" si="45"/>
        <v>758.264</v>
      </c>
      <c r="I215" s="43" t="s">
        <v>352</v>
      </c>
      <c r="J215" s="46" t="s">
        <v>227</v>
      </c>
      <c r="L215" s="26"/>
      <c r="M215" s="26"/>
    </row>
    <row r="216" spans="1:13" ht="12" customHeight="1">
      <c r="A216" s="38" t="s">
        <v>522</v>
      </c>
      <c r="B216" s="39" t="s">
        <v>421</v>
      </c>
      <c r="C216" s="40" t="s">
        <v>41</v>
      </c>
      <c r="D216" s="55">
        <v>24</v>
      </c>
      <c r="E216" s="42">
        <v>7.55</v>
      </c>
      <c r="F216" s="42">
        <f t="shared" si="43"/>
        <v>181.2</v>
      </c>
      <c r="G216" s="60">
        <f t="shared" si="44"/>
        <v>9.815</v>
      </c>
      <c r="H216" s="42">
        <f t="shared" si="45"/>
        <v>235.56</v>
      </c>
      <c r="I216" s="43" t="s">
        <v>352</v>
      </c>
      <c r="J216" s="46" t="s">
        <v>420</v>
      </c>
      <c r="L216" s="26"/>
      <c r="M216" s="26"/>
    </row>
    <row r="217" spans="1:13" ht="12.75">
      <c r="A217" s="38" t="s">
        <v>523</v>
      </c>
      <c r="B217" s="39" t="s">
        <v>21</v>
      </c>
      <c r="C217" s="40" t="s">
        <v>41</v>
      </c>
      <c r="D217" s="55">
        <v>2</v>
      </c>
      <c r="E217" s="42">
        <v>180</v>
      </c>
      <c r="F217" s="42">
        <f t="shared" si="43"/>
        <v>360</v>
      </c>
      <c r="G217" s="60">
        <f t="shared" si="44"/>
        <v>234</v>
      </c>
      <c r="H217" s="42">
        <f t="shared" si="45"/>
        <v>468</v>
      </c>
      <c r="I217" s="43" t="s">
        <v>232</v>
      </c>
      <c r="J217" s="46" t="s">
        <v>5</v>
      </c>
      <c r="L217" s="26"/>
      <c r="M217" s="26"/>
    </row>
    <row r="218" spans="1:13" ht="12.75">
      <c r="A218" s="38" t="s">
        <v>278</v>
      </c>
      <c r="B218" s="39" t="s">
        <v>415</v>
      </c>
      <c r="C218" s="40" t="s">
        <v>41</v>
      </c>
      <c r="D218" s="55">
        <v>60</v>
      </c>
      <c r="E218" s="42">
        <v>91.94</v>
      </c>
      <c r="F218" s="42">
        <f t="shared" si="43"/>
        <v>5516.4</v>
      </c>
      <c r="G218" s="60">
        <f t="shared" si="44"/>
        <v>119.522</v>
      </c>
      <c r="H218" s="42">
        <f t="shared" si="45"/>
        <v>7171.32</v>
      </c>
      <c r="I218" s="61" t="s">
        <v>168</v>
      </c>
      <c r="J218" s="46" t="s">
        <v>414</v>
      </c>
      <c r="L218" s="26"/>
      <c r="M218" s="26"/>
    </row>
    <row r="219" spans="1:13" ht="37.5" customHeight="1">
      <c r="A219" s="38" t="s">
        <v>279</v>
      </c>
      <c r="B219" s="39" t="s">
        <v>417</v>
      </c>
      <c r="C219" s="40" t="s">
        <v>41</v>
      </c>
      <c r="D219" s="55">
        <v>76</v>
      </c>
      <c r="E219" s="42">
        <v>98.11</v>
      </c>
      <c r="F219" s="42">
        <f t="shared" si="43"/>
        <v>7456.36</v>
      </c>
      <c r="G219" s="60">
        <f t="shared" si="44"/>
        <v>127.543</v>
      </c>
      <c r="H219" s="42">
        <f t="shared" si="45"/>
        <v>9693.268</v>
      </c>
      <c r="I219" s="43" t="s">
        <v>352</v>
      </c>
      <c r="J219" s="46" t="s">
        <v>416</v>
      </c>
      <c r="L219" s="26"/>
      <c r="M219" s="26"/>
    </row>
    <row r="220" spans="1:13" ht="12.75">
      <c r="A220" s="38" t="s">
        <v>280</v>
      </c>
      <c r="B220" s="39" t="s">
        <v>22</v>
      </c>
      <c r="C220" s="40" t="s">
        <v>41</v>
      </c>
      <c r="D220" s="55">
        <v>60</v>
      </c>
      <c r="E220" s="42">
        <v>14.67</v>
      </c>
      <c r="F220" s="42">
        <f t="shared" si="43"/>
        <v>880.2</v>
      </c>
      <c r="G220" s="60">
        <f t="shared" si="44"/>
        <v>19.071</v>
      </c>
      <c r="H220" s="42">
        <f t="shared" si="45"/>
        <v>1144.26</v>
      </c>
      <c r="I220" s="61" t="s">
        <v>168</v>
      </c>
      <c r="J220" s="46" t="s">
        <v>89</v>
      </c>
      <c r="L220" s="26"/>
      <c r="M220" s="26"/>
    </row>
    <row r="221" spans="1:13" ht="23.25" customHeight="1">
      <c r="A221" s="38" t="s">
        <v>524</v>
      </c>
      <c r="B221" s="39" t="s">
        <v>231</v>
      </c>
      <c r="C221" s="40" t="s">
        <v>41</v>
      </c>
      <c r="D221" s="55">
        <v>10</v>
      </c>
      <c r="E221" s="42">
        <v>28</v>
      </c>
      <c r="F221" s="42">
        <f t="shared" si="43"/>
        <v>280</v>
      </c>
      <c r="G221" s="60">
        <f t="shared" si="44"/>
        <v>36.4</v>
      </c>
      <c r="H221" s="42">
        <f t="shared" si="45"/>
        <v>364</v>
      </c>
      <c r="I221" s="43" t="s">
        <v>232</v>
      </c>
      <c r="J221" s="46" t="s">
        <v>5</v>
      </c>
      <c r="L221" s="26"/>
      <c r="M221" s="26"/>
    </row>
    <row r="222" spans="1:13" ht="24.75" customHeight="1">
      <c r="A222" s="38" t="s">
        <v>525</v>
      </c>
      <c r="B222" s="39" t="s">
        <v>413</v>
      </c>
      <c r="C222" s="40" t="s">
        <v>41</v>
      </c>
      <c r="D222" s="55">
        <v>66</v>
      </c>
      <c r="E222" s="42">
        <v>64.33</v>
      </c>
      <c r="F222" s="42">
        <f t="shared" si="43"/>
        <v>4245.78</v>
      </c>
      <c r="G222" s="60">
        <f t="shared" si="44"/>
        <v>83.629</v>
      </c>
      <c r="H222" s="42">
        <f t="shared" si="45"/>
        <v>5519.514</v>
      </c>
      <c r="I222" s="43" t="s">
        <v>352</v>
      </c>
      <c r="J222" s="46" t="s">
        <v>412</v>
      </c>
      <c r="L222" s="26"/>
      <c r="M222" s="26"/>
    </row>
    <row r="223" spans="1:11" ht="12.75">
      <c r="A223" s="38" t="s">
        <v>281</v>
      </c>
      <c r="B223" s="39" t="s">
        <v>230</v>
      </c>
      <c r="C223" s="40" t="s">
        <v>41</v>
      </c>
      <c r="D223" s="55">
        <v>1</v>
      </c>
      <c r="E223" s="42">
        <v>3094.27</v>
      </c>
      <c r="F223" s="42">
        <f t="shared" si="43"/>
        <v>3094.27</v>
      </c>
      <c r="G223" s="60">
        <f t="shared" si="44"/>
        <v>4022.551</v>
      </c>
      <c r="H223" s="42">
        <f t="shared" si="45"/>
        <v>4022.551</v>
      </c>
      <c r="I223" s="61" t="s">
        <v>168</v>
      </c>
      <c r="J223" s="57" t="s">
        <v>229</v>
      </c>
      <c r="K223" s="26"/>
    </row>
    <row r="224" spans="1:13" s="95" customFormat="1" ht="12.75">
      <c r="A224" s="88" t="s">
        <v>198</v>
      </c>
      <c r="B224" s="89" t="s">
        <v>418</v>
      </c>
      <c r="C224" s="90"/>
      <c r="D224" s="214"/>
      <c r="E224" s="91"/>
      <c r="F224" s="91"/>
      <c r="G224" s="92"/>
      <c r="H224" s="92"/>
      <c r="I224" s="93"/>
      <c r="J224" s="94"/>
      <c r="L224" s="96"/>
      <c r="M224" s="96"/>
    </row>
    <row r="225" spans="1:13" ht="23.25" customHeight="1">
      <c r="A225" s="38" t="s">
        <v>197</v>
      </c>
      <c r="B225" s="39" t="s">
        <v>419</v>
      </c>
      <c r="C225" s="40" t="s">
        <v>41</v>
      </c>
      <c r="D225" s="55">
        <v>10</v>
      </c>
      <c r="E225" s="42">
        <v>128.93</v>
      </c>
      <c r="F225" s="42">
        <f>ROUND(D225*E225,4)</f>
        <v>1289.3</v>
      </c>
      <c r="G225" s="60">
        <f>ROUND(E225*$J$5,4)</f>
        <v>167.609</v>
      </c>
      <c r="H225" s="42">
        <f t="shared" si="45"/>
        <v>1676.09</v>
      </c>
      <c r="I225" s="61" t="s">
        <v>168</v>
      </c>
      <c r="J225" s="46" t="s">
        <v>228</v>
      </c>
      <c r="L225" s="26"/>
      <c r="M225" s="26"/>
    </row>
    <row r="226" spans="1:13" s="95" customFormat="1" ht="12.75">
      <c r="A226" s="88" t="s">
        <v>497</v>
      </c>
      <c r="B226" s="89" t="s">
        <v>32</v>
      </c>
      <c r="C226" s="90"/>
      <c r="D226" s="214"/>
      <c r="E226" s="91"/>
      <c r="F226" s="91"/>
      <c r="G226" s="92"/>
      <c r="H226" s="92"/>
      <c r="I226" s="93"/>
      <c r="J226" s="94"/>
      <c r="L226" s="96"/>
      <c r="M226" s="96"/>
    </row>
    <row r="227" spans="1:13" ht="12.75">
      <c r="A227" s="38" t="s">
        <v>526</v>
      </c>
      <c r="B227" s="39" t="s">
        <v>223</v>
      </c>
      <c r="C227" s="40" t="s">
        <v>41</v>
      </c>
      <c r="D227" s="55">
        <v>1</v>
      </c>
      <c r="E227" s="42">
        <v>3800</v>
      </c>
      <c r="F227" s="42">
        <f>ROUND(D227*E227,4)</f>
        <v>3800</v>
      </c>
      <c r="G227" s="60">
        <f>ROUND(E227*$J$5,4)</f>
        <v>4940</v>
      </c>
      <c r="H227" s="42">
        <f t="shared" si="45"/>
        <v>4940</v>
      </c>
      <c r="I227" s="46" t="s">
        <v>5</v>
      </c>
      <c r="J227" s="46"/>
      <c r="L227" s="26"/>
      <c r="M227" s="26"/>
    </row>
    <row r="228" spans="1:13" ht="12.75">
      <c r="A228" s="34" t="s">
        <v>142</v>
      </c>
      <c r="B228" s="50" t="s">
        <v>30</v>
      </c>
      <c r="C228" s="54"/>
      <c r="D228" s="212"/>
      <c r="E228" s="52"/>
      <c r="F228" s="52"/>
      <c r="G228" s="53"/>
      <c r="H228" s="36">
        <f>SUM(H230:H258)</f>
        <v>57814.83639999999</v>
      </c>
      <c r="I228" s="37"/>
      <c r="J228" s="33"/>
      <c r="L228" s="26"/>
      <c r="M228" s="26"/>
    </row>
    <row r="229" spans="1:13" s="95" customFormat="1" ht="12.75">
      <c r="A229" s="88" t="s">
        <v>143</v>
      </c>
      <c r="B229" s="89" t="s">
        <v>72</v>
      </c>
      <c r="C229" s="90"/>
      <c r="D229" s="214"/>
      <c r="E229" s="91"/>
      <c r="F229" s="91"/>
      <c r="G229" s="92"/>
      <c r="H229" s="91"/>
      <c r="I229" s="93"/>
      <c r="J229" s="94"/>
      <c r="L229" s="96"/>
      <c r="M229" s="96"/>
    </row>
    <row r="230" spans="1:13" ht="15" customHeight="1">
      <c r="A230" s="38" t="s">
        <v>527</v>
      </c>
      <c r="B230" s="39" t="s">
        <v>8</v>
      </c>
      <c r="C230" s="40" t="s">
        <v>49</v>
      </c>
      <c r="D230" s="55">
        <v>24</v>
      </c>
      <c r="E230" s="42">
        <v>10.56</v>
      </c>
      <c r="F230" s="42">
        <f aca="true" t="shared" si="46" ref="F230:F235">ROUND(D230*E230,4)</f>
        <v>253.44</v>
      </c>
      <c r="G230" s="60">
        <f aca="true" t="shared" si="47" ref="G230:G242">ROUND(E230*$J$5,4)</f>
        <v>13.728</v>
      </c>
      <c r="H230" s="42">
        <f aca="true" t="shared" si="48" ref="H230:H256">ROUND(D230*G230,4)</f>
        <v>329.472</v>
      </c>
      <c r="I230" s="61" t="s">
        <v>168</v>
      </c>
      <c r="J230" s="46" t="s">
        <v>86</v>
      </c>
      <c r="L230" s="26"/>
      <c r="M230" s="26"/>
    </row>
    <row r="231" spans="1:13" ht="12.75">
      <c r="A231" s="38" t="s">
        <v>528</v>
      </c>
      <c r="B231" s="39" t="s">
        <v>9</v>
      </c>
      <c r="C231" s="40" t="s">
        <v>49</v>
      </c>
      <c r="D231" s="55">
        <v>12</v>
      </c>
      <c r="E231" s="42">
        <v>14.62</v>
      </c>
      <c r="F231" s="42">
        <f t="shared" si="46"/>
        <v>175.44</v>
      </c>
      <c r="G231" s="60">
        <f t="shared" si="47"/>
        <v>19.006</v>
      </c>
      <c r="H231" s="42">
        <f t="shared" si="48"/>
        <v>228.072</v>
      </c>
      <c r="I231" s="61" t="s">
        <v>168</v>
      </c>
      <c r="J231" s="46" t="s">
        <v>234</v>
      </c>
      <c r="L231" s="26"/>
      <c r="M231" s="26"/>
    </row>
    <row r="232" spans="1:13" s="5" customFormat="1" ht="15" customHeight="1">
      <c r="A232" s="38" t="s">
        <v>282</v>
      </c>
      <c r="B232" s="39" t="s">
        <v>10</v>
      </c>
      <c r="C232" s="40" t="s">
        <v>49</v>
      </c>
      <c r="D232" s="55">
        <v>14</v>
      </c>
      <c r="E232" s="42">
        <v>21.04</v>
      </c>
      <c r="F232" s="42">
        <f t="shared" si="46"/>
        <v>294.56</v>
      </c>
      <c r="G232" s="60">
        <f t="shared" si="47"/>
        <v>27.352</v>
      </c>
      <c r="H232" s="42">
        <f t="shared" si="48"/>
        <v>382.928</v>
      </c>
      <c r="I232" s="61" t="s">
        <v>168</v>
      </c>
      <c r="J232" s="46" t="s">
        <v>235</v>
      </c>
      <c r="L232" s="26"/>
      <c r="M232" s="26"/>
    </row>
    <row r="233" spans="1:13" s="5" customFormat="1" ht="15" customHeight="1">
      <c r="A233" s="38" t="s">
        <v>283</v>
      </c>
      <c r="B233" s="39" t="s">
        <v>11</v>
      </c>
      <c r="C233" s="40" t="s">
        <v>49</v>
      </c>
      <c r="D233" s="55">
        <v>36</v>
      </c>
      <c r="E233" s="42">
        <v>29.38</v>
      </c>
      <c r="F233" s="42">
        <f t="shared" si="46"/>
        <v>1057.68</v>
      </c>
      <c r="G233" s="60">
        <f t="shared" si="47"/>
        <v>38.194</v>
      </c>
      <c r="H233" s="42">
        <f t="shared" si="48"/>
        <v>1374.984</v>
      </c>
      <c r="I233" s="61" t="s">
        <v>168</v>
      </c>
      <c r="J233" s="46" t="s">
        <v>236</v>
      </c>
      <c r="L233" s="26"/>
      <c r="M233" s="26"/>
    </row>
    <row r="234" spans="1:13" s="5" customFormat="1" ht="15" customHeight="1">
      <c r="A234" s="38" t="s">
        <v>284</v>
      </c>
      <c r="B234" s="39" t="s">
        <v>65</v>
      </c>
      <c r="C234" s="40" t="s">
        <v>49</v>
      </c>
      <c r="D234" s="55">
        <v>24</v>
      </c>
      <c r="E234" s="42">
        <v>51.32</v>
      </c>
      <c r="F234" s="42">
        <f t="shared" si="46"/>
        <v>1231.68</v>
      </c>
      <c r="G234" s="60">
        <f t="shared" si="47"/>
        <v>66.716</v>
      </c>
      <c r="H234" s="42">
        <f t="shared" si="48"/>
        <v>1601.184</v>
      </c>
      <c r="I234" s="61" t="s">
        <v>168</v>
      </c>
      <c r="J234" s="46" t="s">
        <v>237</v>
      </c>
      <c r="L234" s="26"/>
      <c r="M234" s="26"/>
    </row>
    <row r="235" spans="1:13" s="5" customFormat="1" ht="15" customHeight="1">
      <c r="A235" s="38" t="s">
        <v>285</v>
      </c>
      <c r="B235" s="39" t="s">
        <v>539</v>
      </c>
      <c r="C235" s="40" t="s">
        <v>41</v>
      </c>
      <c r="D235" s="55">
        <v>2</v>
      </c>
      <c r="E235" s="42">
        <v>385.43</v>
      </c>
      <c r="F235" s="42">
        <f t="shared" si="46"/>
        <v>770.86</v>
      </c>
      <c r="G235" s="60">
        <f t="shared" si="47"/>
        <v>501.059</v>
      </c>
      <c r="H235" s="42">
        <f t="shared" si="48"/>
        <v>1002.118</v>
      </c>
      <c r="I235" s="43" t="s">
        <v>352</v>
      </c>
      <c r="J235" s="46">
        <v>11869</v>
      </c>
      <c r="L235" s="26"/>
      <c r="M235" s="26"/>
    </row>
    <row r="236" spans="1:13" s="95" customFormat="1" ht="12.75">
      <c r="A236" s="88" t="s">
        <v>144</v>
      </c>
      <c r="B236" s="89" t="s">
        <v>73</v>
      </c>
      <c r="C236" s="90"/>
      <c r="D236" s="214"/>
      <c r="E236" s="91"/>
      <c r="F236" s="91"/>
      <c r="G236" s="92"/>
      <c r="H236" s="92"/>
      <c r="I236" s="93"/>
      <c r="J236" s="94"/>
      <c r="L236" s="96"/>
      <c r="M236" s="96"/>
    </row>
    <row r="237" spans="1:13" ht="15" customHeight="1">
      <c r="A237" s="38" t="s">
        <v>286</v>
      </c>
      <c r="B237" s="39" t="s">
        <v>15</v>
      </c>
      <c r="C237" s="40" t="s">
        <v>49</v>
      </c>
      <c r="D237" s="217">
        <v>20</v>
      </c>
      <c r="E237" s="42">
        <v>8.39</v>
      </c>
      <c r="F237" s="42">
        <f aca="true" t="shared" si="49" ref="F237:F242">ROUND(D237*E237,4)</f>
        <v>167.8</v>
      </c>
      <c r="G237" s="60">
        <f t="shared" si="47"/>
        <v>10.907</v>
      </c>
      <c r="H237" s="42">
        <f t="shared" si="48"/>
        <v>218.14</v>
      </c>
      <c r="I237" s="61" t="s">
        <v>168</v>
      </c>
      <c r="J237" s="46" t="s">
        <v>85</v>
      </c>
      <c r="K237" s="26"/>
      <c r="L237" s="26"/>
      <c r="M237" s="26"/>
    </row>
    <row r="238" spans="1:13" ht="15" customHeight="1">
      <c r="A238" s="38" t="s">
        <v>287</v>
      </c>
      <c r="B238" s="39" t="s">
        <v>12</v>
      </c>
      <c r="C238" s="40" t="s">
        <v>49</v>
      </c>
      <c r="D238" s="217">
        <v>8</v>
      </c>
      <c r="E238" s="42">
        <v>22.01</v>
      </c>
      <c r="F238" s="42">
        <f t="shared" si="49"/>
        <v>176.08</v>
      </c>
      <c r="G238" s="60">
        <f t="shared" si="47"/>
        <v>28.613</v>
      </c>
      <c r="H238" s="42">
        <f t="shared" si="48"/>
        <v>228.904</v>
      </c>
      <c r="I238" s="61" t="s">
        <v>168</v>
      </c>
      <c r="J238" s="46" t="s">
        <v>238</v>
      </c>
      <c r="K238" s="26"/>
      <c r="L238" s="26"/>
      <c r="M238" s="26"/>
    </row>
    <row r="239" spans="1:13" s="8" customFormat="1" ht="15" customHeight="1">
      <c r="A239" s="38" t="s">
        <v>288</v>
      </c>
      <c r="B239" s="39" t="s">
        <v>13</v>
      </c>
      <c r="C239" s="40" t="s">
        <v>49</v>
      </c>
      <c r="D239" s="217">
        <v>10</v>
      </c>
      <c r="E239" s="42">
        <v>25.98</v>
      </c>
      <c r="F239" s="42">
        <f t="shared" si="49"/>
        <v>259.8</v>
      </c>
      <c r="G239" s="60">
        <f t="shared" si="47"/>
        <v>33.774</v>
      </c>
      <c r="H239" s="42">
        <f t="shared" si="48"/>
        <v>337.74</v>
      </c>
      <c r="I239" s="61" t="s">
        <v>168</v>
      </c>
      <c r="J239" s="46" t="s">
        <v>239</v>
      </c>
      <c r="K239" s="26"/>
      <c r="L239" s="26"/>
      <c r="M239" s="26"/>
    </row>
    <row r="240" spans="1:13" s="8" customFormat="1" ht="15" customHeight="1">
      <c r="A240" s="38" t="s">
        <v>289</v>
      </c>
      <c r="B240" s="39" t="s">
        <v>14</v>
      </c>
      <c r="C240" s="40" t="s">
        <v>49</v>
      </c>
      <c r="D240" s="217">
        <v>40</v>
      </c>
      <c r="E240" s="42">
        <v>29.71</v>
      </c>
      <c r="F240" s="42">
        <f t="shared" si="49"/>
        <v>1188.4</v>
      </c>
      <c r="G240" s="60">
        <f t="shared" si="47"/>
        <v>38.623</v>
      </c>
      <c r="H240" s="42">
        <f t="shared" si="48"/>
        <v>1544.92</v>
      </c>
      <c r="I240" s="61" t="s">
        <v>168</v>
      </c>
      <c r="J240" s="46" t="s">
        <v>74</v>
      </c>
      <c r="K240" s="26"/>
      <c r="L240" s="26"/>
      <c r="M240" s="26"/>
    </row>
    <row r="241" spans="1:13" s="8" customFormat="1" ht="15" customHeight="1">
      <c r="A241" s="38" t="s">
        <v>290</v>
      </c>
      <c r="B241" s="39" t="s">
        <v>63</v>
      </c>
      <c r="C241" s="40" t="s">
        <v>49</v>
      </c>
      <c r="D241" s="217">
        <v>13</v>
      </c>
      <c r="E241" s="42">
        <v>47.75</v>
      </c>
      <c r="F241" s="42">
        <f t="shared" si="49"/>
        <v>620.75</v>
      </c>
      <c r="G241" s="60">
        <f t="shared" si="47"/>
        <v>62.075</v>
      </c>
      <c r="H241" s="42">
        <f t="shared" si="48"/>
        <v>806.975</v>
      </c>
      <c r="I241" s="61" t="s">
        <v>168</v>
      </c>
      <c r="J241" s="46" t="s">
        <v>240</v>
      </c>
      <c r="K241" s="26"/>
      <c r="L241" s="26"/>
      <c r="M241" s="26"/>
    </row>
    <row r="242" spans="1:13" s="5" customFormat="1" ht="25.5">
      <c r="A242" s="38" t="s">
        <v>291</v>
      </c>
      <c r="B242" s="39" t="s">
        <v>100</v>
      </c>
      <c r="C242" s="40" t="s">
        <v>41</v>
      </c>
      <c r="D242" s="55">
        <v>2</v>
      </c>
      <c r="E242" s="42">
        <v>149.87</v>
      </c>
      <c r="F242" s="42">
        <f t="shared" si="49"/>
        <v>299.74</v>
      </c>
      <c r="G242" s="60">
        <f t="shared" si="47"/>
        <v>194.831</v>
      </c>
      <c r="H242" s="42">
        <f t="shared" si="48"/>
        <v>389.662</v>
      </c>
      <c r="I242" s="61" t="s">
        <v>168</v>
      </c>
      <c r="J242" s="46" t="s">
        <v>167</v>
      </c>
      <c r="K242" s="26"/>
      <c r="L242" s="26"/>
      <c r="M242" s="26"/>
    </row>
    <row r="243" spans="1:13" s="99" customFormat="1" ht="15" customHeight="1">
      <c r="A243" s="97" t="s">
        <v>145</v>
      </c>
      <c r="B243" s="89" t="s">
        <v>3</v>
      </c>
      <c r="C243" s="98"/>
      <c r="D243" s="213"/>
      <c r="E243" s="91"/>
      <c r="F243" s="91"/>
      <c r="G243" s="92"/>
      <c r="H243" s="92"/>
      <c r="I243" s="93"/>
      <c r="J243" s="94"/>
      <c r="L243" s="96"/>
      <c r="M243" s="96"/>
    </row>
    <row r="244" spans="1:13" s="5" customFormat="1" ht="25.5">
      <c r="A244" s="38" t="s">
        <v>292</v>
      </c>
      <c r="B244" s="39" t="s">
        <v>635</v>
      </c>
      <c r="C244" s="40" t="s">
        <v>41</v>
      </c>
      <c r="D244" s="55">
        <v>1</v>
      </c>
      <c r="E244" s="42">
        <v>4636</v>
      </c>
      <c r="F244" s="42">
        <f>ROUND(D244*E244,4)</f>
        <v>4636</v>
      </c>
      <c r="G244" s="60">
        <f>ROUND(E244*$J$5,4)</f>
        <v>6026.8</v>
      </c>
      <c r="H244" s="42">
        <f t="shared" si="48"/>
        <v>6026.8</v>
      </c>
      <c r="I244" s="61" t="s">
        <v>168</v>
      </c>
      <c r="J244" s="46"/>
      <c r="L244" s="26"/>
      <c r="M244" s="26"/>
    </row>
    <row r="245" spans="1:13" s="5" customFormat="1" ht="12.75">
      <c r="A245" s="38" t="s">
        <v>293</v>
      </c>
      <c r="B245" s="39" t="s">
        <v>634</v>
      </c>
      <c r="C245" s="40" t="s">
        <v>41</v>
      </c>
      <c r="D245" s="55">
        <v>2</v>
      </c>
      <c r="E245" s="42">
        <v>1037.97</v>
      </c>
      <c r="F245" s="42">
        <f>ROUND(D245*E245,4)</f>
        <v>2075.94</v>
      </c>
      <c r="G245" s="60">
        <f>ROUND(E245*$J$5,4)</f>
        <v>1349.361</v>
      </c>
      <c r="H245" s="42">
        <f t="shared" si="48"/>
        <v>2698.722</v>
      </c>
      <c r="I245" s="43" t="s">
        <v>352</v>
      </c>
      <c r="J245" s="46" t="s">
        <v>242</v>
      </c>
      <c r="L245" s="26"/>
      <c r="M245" s="26"/>
    </row>
    <row r="246" spans="1:13" s="95" customFormat="1" ht="15" customHeight="1">
      <c r="A246" s="88" t="s">
        <v>146</v>
      </c>
      <c r="B246" s="89" t="s">
        <v>195</v>
      </c>
      <c r="C246" s="100"/>
      <c r="D246" s="214"/>
      <c r="E246" s="91"/>
      <c r="F246" s="91"/>
      <c r="G246" s="92"/>
      <c r="H246" s="92"/>
      <c r="I246" s="93"/>
      <c r="J246" s="94"/>
      <c r="L246" s="96"/>
      <c r="M246" s="96"/>
    </row>
    <row r="247" spans="1:13" ht="15" customHeight="1">
      <c r="A247" s="38" t="s">
        <v>294</v>
      </c>
      <c r="B247" s="39" t="s">
        <v>355</v>
      </c>
      <c r="C247" s="45" t="s">
        <v>39</v>
      </c>
      <c r="D247" s="41">
        <v>160</v>
      </c>
      <c r="E247" s="42">
        <v>68.71</v>
      </c>
      <c r="F247" s="42">
        <f>ROUND(D247*E247,4)</f>
        <v>10993.6</v>
      </c>
      <c r="G247" s="60">
        <f>ROUND(E247*$J$5,4)</f>
        <v>89.323</v>
      </c>
      <c r="H247" s="42">
        <f t="shared" si="48"/>
        <v>14291.68</v>
      </c>
      <c r="I247" s="61" t="s">
        <v>168</v>
      </c>
      <c r="J247" s="46" t="s">
        <v>189</v>
      </c>
      <c r="L247" s="26"/>
      <c r="M247" s="26"/>
    </row>
    <row r="248" spans="1:13" ht="12.75">
      <c r="A248" s="38" t="s">
        <v>295</v>
      </c>
      <c r="B248" s="39" t="s">
        <v>6</v>
      </c>
      <c r="C248" s="45" t="s">
        <v>39</v>
      </c>
      <c r="D248" s="41">
        <v>140</v>
      </c>
      <c r="E248" s="42">
        <v>29.71</v>
      </c>
      <c r="F248" s="42">
        <f>ROUND(D248*E248,4)</f>
        <v>4159.4</v>
      </c>
      <c r="G248" s="60">
        <f>ROUND(E248*$J$5,4)</f>
        <v>38.623</v>
      </c>
      <c r="H248" s="42">
        <f t="shared" si="48"/>
        <v>5407.22</v>
      </c>
      <c r="I248" s="61" t="s">
        <v>168</v>
      </c>
      <c r="J248" s="46" t="s">
        <v>74</v>
      </c>
      <c r="L248" s="26"/>
      <c r="M248" s="26"/>
    </row>
    <row r="249" spans="1:13" s="95" customFormat="1" ht="15" customHeight="1">
      <c r="A249" s="88" t="s">
        <v>266</v>
      </c>
      <c r="B249" s="89" t="s">
        <v>233</v>
      </c>
      <c r="C249" s="100"/>
      <c r="D249" s="214"/>
      <c r="E249" s="91"/>
      <c r="F249" s="91"/>
      <c r="G249" s="92"/>
      <c r="H249" s="92"/>
      <c r="I249" s="93"/>
      <c r="J249" s="94"/>
      <c r="L249" s="96"/>
      <c r="M249" s="96"/>
    </row>
    <row r="250" spans="1:13" s="8" customFormat="1" ht="12.75">
      <c r="A250" s="38" t="s">
        <v>296</v>
      </c>
      <c r="B250" s="39" t="s">
        <v>396</v>
      </c>
      <c r="C250" s="40" t="s">
        <v>41</v>
      </c>
      <c r="D250" s="55">
        <v>9</v>
      </c>
      <c r="E250" s="42">
        <v>143.22</v>
      </c>
      <c r="F250" s="42">
        <f aca="true" t="shared" si="50" ref="F250:F256">ROUND(D250*E250,4)</f>
        <v>1288.98</v>
      </c>
      <c r="G250" s="60">
        <f aca="true" t="shared" si="51" ref="G250:G256">ROUND(E250*$J$5,4)</f>
        <v>186.186</v>
      </c>
      <c r="H250" s="42">
        <f t="shared" si="48"/>
        <v>1675.674</v>
      </c>
      <c r="I250" s="61" t="s">
        <v>168</v>
      </c>
      <c r="J250" s="46" t="s">
        <v>395</v>
      </c>
      <c r="L250" s="26"/>
      <c r="M250" s="26"/>
    </row>
    <row r="251" spans="1:13" ht="25.5">
      <c r="A251" s="38" t="s">
        <v>297</v>
      </c>
      <c r="B251" s="39" t="s">
        <v>243</v>
      </c>
      <c r="C251" s="40" t="s">
        <v>41</v>
      </c>
      <c r="D251" s="55">
        <v>9</v>
      </c>
      <c r="E251" s="42">
        <v>332.99</v>
      </c>
      <c r="F251" s="42">
        <f t="shared" si="50"/>
        <v>2996.91</v>
      </c>
      <c r="G251" s="60">
        <f t="shared" si="51"/>
        <v>432.887</v>
      </c>
      <c r="H251" s="42">
        <f t="shared" si="48"/>
        <v>3895.983</v>
      </c>
      <c r="I251" s="61" t="s">
        <v>168</v>
      </c>
      <c r="J251" s="46" t="s">
        <v>83</v>
      </c>
      <c r="L251" s="26"/>
      <c r="M251" s="26"/>
    </row>
    <row r="252" spans="1:13" ht="13.5" customHeight="1">
      <c r="A252" s="38" t="s">
        <v>529</v>
      </c>
      <c r="B252" s="39" t="s">
        <v>537</v>
      </c>
      <c r="C252" s="40" t="s">
        <v>41</v>
      </c>
      <c r="D252" s="41">
        <v>3</v>
      </c>
      <c r="E252" s="42">
        <v>272.18</v>
      </c>
      <c r="F252" s="42">
        <f t="shared" si="50"/>
        <v>816.54</v>
      </c>
      <c r="G252" s="60">
        <f t="shared" si="51"/>
        <v>353.834</v>
      </c>
      <c r="H252" s="42">
        <f t="shared" si="48"/>
        <v>1061.502</v>
      </c>
      <c r="I252" s="61" t="s">
        <v>168</v>
      </c>
      <c r="J252" s="46" t="s">
        <v>536</v>
      </c>
      <c r="L252" s="26"/>
      <c r="M252" s="26"/>
    </row>
    <row r="253" spans="1:13" ht="12.75">
      <c r="A253" s="38" t="s">
        <v>298</v>
      </c>
      <c r="B253" s="39" t="s">
        <v>246</v>
      </c>
      <c r="C253" s="40" t="s">
        <v>41</v>
      </c>
      <c r="D253" s="55">
        <v>9</v>
      </c>
      <c r="E253" s="42">
        <v>69.61</v>
      </c>
      <c r="F253" s="42">
        <f t="shared" si="50"/>
        <v>626.49</v>
      </c>
      <c r="G253" s="60">
        <f t="shared" si="51"/>
        <v>90.493</v>
      </c>
      <c r="H253" s="42">
        <f t="shared" si="48"/>
        <v>814.437</v>
      </c>
      <c r="I253" s="61" t="s">
        <v>168</v>
      </c>
      <c r="J253" s="46" t="s">
        <v>247</v>
      </c>
      <c r="L253" s="26"/>
      <c r="M253" s="26"/>
    </row>
    <row r="254" spans="1:13" s="5" customFormat="1" ht="15" customHeight="1">
      <c r="A254" s="38" t="s">
        <v>299</v>
      </c>
      <c r="B254" s="39" t="s">
        <v>17</v>
      </c>
      <c r="C254" s="40" t="s">
        <v>41</v>
      </c>
      <c r="D254" s="55">
        <v>9</v>
      </c>
      <c r="E254" s="42">
        <v>28.01</v>
      </c>
      <c r="F254" s="42">
        <f t="shared" si="50"/>
        <v>252.09</v>
      </c>
      <c r="G254" s="60">
        <f t="shared" si="51"/>
        <v>36.413</v>
      </c>
      <c r="H254" s="42">
        <f t="shared" si="48"/>
        <v>327.717</v>
      </c>
      <c r="I254" s="61" t="s">
        <v>168</v>
      </c>
      <c r="J254" s="46" t="s">
        <v>252</v>
      </c>
      <c r="L254" s="26"/>
      <c r="M254" s="26"/>
    </row>
    <row r="255" spans="1:13" s="5" customFormat="1" ht="12.75">
      <c r="A255" s="38" t="s">
        <v>300</v>
      </c>
      <c r="B255" s="39" t="s">
        <v>398</v>
      </c>
      <c r="C255" s="40" t="s">
        <v>38</v>
      </c>
      <c r="D255" s="55">
        <v>19.37</v>
      </c>
      <c r="E255" s="42">
        <v>285.43</v>
      </c>
      <c r="F255" s="42">
        <f t="shared" si="50"/>
        <v>5528.7791</v>
      </c>
      <c r="G255" s="60">
        <f t="shared" si="51"/>
        <v>371.059</v>
      </c>
      <c r="H255" s="42">
        <f t="shared" si="48"/>
        <v>7187.4128</v>
      </c>
      <c r="I255" s="61" t="s">
        <v>168</v>
      </c>
      <c r="J255" s="46" t="s">
        <v>397</v>
      </c>
      <c r="L255" s="26"/>
      <c r="M255" s="26"/>
    </row>
    <row r="256" spans="1:13" s="5" customFormat="1" ht="15" customHeight="1">
      <c r="A256" s="38" t="s">
        <v>548</v>
      </c>
      <c r="B256" s="39" t="s">
        <v>96</v>
      </c>
      <c r="C256" s="40" t="s">
        <v>38</v>
      </c>
      <c r="D256" s="55">
        <v>2.7</v>
      </c>
      <c r="E256" s="42">
        <v>222.96</v>
      </c>
      <c r="F256" s="42">
        <f t="shared" si="50"/>
        <v>601.992</v>
      </c>
      <c r="G256" s="60">
        <f t="shared" si="51"/>
        <v>289.848</v>
      </c>
      <c r="H256" s="42">
        <f t="shared" si="48"/>
        <v>782.5896</v>
      </c>
      <c r="I256" s="61" t="s">
        <v>168</v>
      </c>
      <c r="J256" s="46" t="s">
        <v>97</v>
      </c>
      <c r="L256" s="26"/>
      <c r="M256" s="26"/>
    </row>
    <row r="257" spans="1:13" ht="12.75">
      <c r="A257" s="88" t="s">
        <v>147</v>
      </c>
      <c r="B257" s="89" t="s">
        <v>33</v>
      </c>
      <c r="C257" s="90"/>
      <c r="D257" s="214"/>
      <c r="E257" s="91"/>
      <c r="F257" s="91"/>
      <c r="G257" s="92"/>
      <c r="H257" s="92"/>
      <c r="I257" s="93"/>
      <c r="J257" s="94"/>
      <c r="L257" s="26"/>
      <c r="M257" s="26"/>
    </row>
    <row r="258" spans="1:13" ht="12.75">
      <c r="A258" s="109" t="s">
        <v>301</v>
      </c>
      <c r="B258" s="108" t="s">
        <v>372</v>
      </c>
      <c r="C258" s="107" t="s">
        <v>41</v>
      </c>
      <c r="D258" s="215">
        <v>1</v>
      </c>
      <c r="E258" s="110">
        <v>4000</v>
      </c>
      <c r="F258" s="42">
        <f>ROUND(D258*E258,4)</f>
        <v>4000</v>
      </c>
      <c r="G258" s="60">
        <f>ROUND(E258*$J$5,4)</f>
        <v>5200</v>
      </c>
      <c r="H258" s="42">
        <f>ROUND(D258*G258,2)</f>
        <v>5200</v>
      </c>
      <c r="I258" s="43" t="s">
        <v>422</v>
      </c>
      <c r="J258" s="46" t="s">
        <v>5</v>
      </c>
      <c r="L258" s="26"/>
      <c r="M258" s="26"/>
    </row>
    <row r="259" spans="1:13" ht="15" customHeight="1">
      <c r="A259" s="34" t="s">
        <v>148</v>
      </c>
      <c r="B259" s="50" t="s">
        <v>28</v>
      </c>
      <c r="C259" s="54"/>
      <c r="D259" s="212"/>
      <c r="E259" s="52"/>
      <c r="F259" s="53"/>
      <c r="G259" s="53"/>
      <c r="H259" s="36">
        <f>SUM(H260:H264)</f>
        <v>76017.9302</v>
      </c>
      <c r="I259" s="37"/>
      <c r="J259" s="33"/>
      <c r="L259" s="26"/>
      <c r="M259" s="26"/>
    </row>
    <row r="260" spans="1:13" ht="15" customHeight="1">
      <c r="A260" s="38" t="s">
        <v>149</v>
      </c>
      <c r="B260" s="39" t="s">
        <v>42</v>
      </c>
      <c r="C260" s="45" t="s">
        <v>38</v>
      </c>
      <c r="D260" s="55">
        <v>2859.78</v>
      </c>
      <c r="E260" s="42">
        <v>3.72</v>
      </c>
      <c r="F260" s="42">
        <f>ROUND(D260*E260,4)</f>
        <v>10638.3816</v>
      </c>
      <c r="G260" s="60">
        <f>ROUND(E260*$J$5,4)</f>
        <v>4.836</v>
      </c>
      <c r="H260" s="42">
        <f>ROUND(D260*G260,4)</f>
        <v>13829.8961</v>
      </c>
      <c r="I260" s="61" t="s">
        <v>168</v>
      </c>
      <c r="J260" s="46" t="s">
        <v>78</v>
      </c>
      <c r="L260" s="26"/>
      <c r="M260" s="26"/>
    </row>
    <row r="261" spans="1:13" s="5" customFormat="1" ht="28.5" customHeight="1">
      <c r="A261" s="38" t="s">
        <v>150</v>
      </c>
      <c r="B261" s="39" t="s">
        <v>380</v>
      </c>
      <c r="C261" s="45" t="s">
        <v>38</v>
      </c>
      <c r="D261" s="41">
        <v>1583</v>
      </c>
      <c r="E261" s="42">
        <v>15.25</v>
      </c>
      <c r="F261" s="42">
        <f>ROUND(D261*E261,4)</f>
        <v>24140.75</v>
      </c>
      <c r="G261" s="60">
        <f>ROUND(E261*$J$5,4)</f>
        <v>19.825</v>
      </c>
      <c r="H261" s="42">
        <f>ROUND(D261*G261,4)</f>
        <v>31382.975</v>
      </c>
      <c r="I261" s="61" t="s">
        <v>392</v>
      </c>
      <c r="J261" s="46" t="s">
        <v>163</v>
      </c>
      <c r="L261" s="26"/>
      <c r="M261" s="26"/>
    </row>
    <row r="262" spans="1:13" ht="15" customHeight="1">
      <c r="A262" s="38" t="s">
        <v>151</v>
      </c>
      <c r="B262" s="39" t="s">
        <v>109</v>
      </c>
      <c r="C262" s="45" t="s">
        <v>38</v>
      </c>
      <c r="D262" s="41">
        <v>106.53</v>
      </c>
      <c r="E262" s="42">
        <v>17.95</v>
      </c>
      <c r="F262" s="42">
        <f>ROUND(D262*E262,4)</f>
        <v>1912.2135</v>
      </c>
      <c r="G262" s="60">
        <f>ROUND(E262*$J$5,4)</f>
        <v>23.335</v>
      </c>
      <c r="H262" s="42">
        <f>ROUND(D262*G262,4)</f>
        <v>2485.8776</v>
      </c>
      <c r="I262" s="61" t="s">
        <v>392</v>
      </c>
      <c r="J262" s="46" t="s">
        <v>79</v>
      </c>
      <c r="L262" s="26"/>
      <c r="M262" s="26"/>
    </row>
    <row r="263" spans="1:13" s="5" customFormat="1" ht="25.5">
      <c r="A263" s="38" t="s">
        <v>152</v>
      </c>
      <c r="B263" s="39" t="s">
        <v>19</v>
      </c>
      <c r="C263" s="45" t="s">
        <v>38</v>
      </c>
      <c r="D263" s="41">
        <v>106.53</v>
      </c>
      <c r="E263" s="42">
        <v>29.86</v>
      </c>
      <c r="F263" s="42">
        <f>ROUND(D263*E263,4)</f>
        <v>3180.9858</v>
      </c>
      <c r="G263" s="60">
        <f>ROUND(E263*$J$5,4)</f>
        <v>38.818</v>
      </c>
      <c r="H263" s="42">
        <f>ROUND(D263*G263,4)</f>
        <v>4135.2815</v>
      </c>
      <c r="I263" s="61" t="s">
        <v>392</v>
      </c>
      <c r="J263" s="46" t="s">
        <v>105</v>
      </c>
      <c r="L263" s="26"/>
      <c r="M263" s="26"/>
    </row>
    <row r="264" spans="1:13" s="5" customFormat="1" ht="25.5" customHeight="1">
      <c r="A264" s="38" t="s">
        <v>153</v>
      </c>
      <c r="B264" s="39" t="s">
        <v>379</v>
      </c>
      <c r="C264" s="45" t="s">
        <v>38</v>
      </c>
      <c r="D264" s="41">
        <v>1170</v>
      </c>
      <c r="E264" s="42">
        <v>15.9</v>
      </c>
      <c r="F264" s="42">
        <f>ROUND(D264*E264,4)</f>
        <v>18603</v>
      </c>
      <c r="G264" s="60">
        <f>ROUND(E264*$J$5,4)</f>
        <v>20.67</v>
      </c>
      <c r="H264" s="42">
        <f>ROUND(D264*G264,4)</f>
        <v>24183.9</v>
      </c>
      <c r="I264" s="61" t="s">
        <v>392</v>
      </c>
      <c r="J264" s="46" t="s">
        <v>164</v>
      </c>
      <c r="L264" s="26"/>
      <c r="M264" s="26"/>
    </row>
    <row r="265" spans="1:13" ht="12.75">
      <c r="A265" s="34" t="s">
        <v>154</v>
      </c>
      <c r="B265" s="50" t="s">
        <v>192</v>
      </c>
      <c r="C265" s="54"/>
      <c r="D265" s="212"/>
      <c r="E265" s="52"/>
      <c r="F265" s="52"/>
      <c r="G265" s="53"/>
      <c r="H265" s="36">
        <f>SUM(H266:H273)</f>
        <v>129185.7233</v>
      </c>
      <c r="I265" s="37"/>
      <c r="J265" s="33"/>
      <c r="L265" s="26"/>
      <c r="M265" s="26"/>
    </row>
    <row r="266" spans="1:13" ht="12.75">
      <c r="A266" s="38" t="s">
        <v>155</v>
      </c>
      <c r="B266" s="39" t="s">
        <v>324</v>
      </c>
      <c r="C266" s="45" t="s">
        <v>38</v>
      </c>
      <c r="D266" s="41">
        <v>143.87</v>
      </c>
      <c r="E266" s="42">
        <v>23.49</v>
      </c>
      <c r="F266" s="42">
        <f aca="true" t="shared" si="52" ref="F266:F273">ROUND(D266*E266,4)</f>
        <v>3379.5063</v>
      </c>
      <c r="G266" s="60">
        <f aca="true" t="shared" si="53" ref="G266:G273">ROUND(E266*$J$5,4)</f>
        <v>30.537</v>
      </c>
      <c r="H266" s="42">
        <f aca="true" t="shared" si="54" ref="H266:H273">ROUND(D266*G266,4)</f>
        <v>4393.3582</v>
      </c>
      <c r="I266" s="61" t="s">
        <v>168</v>
      </c>
      <c r="J266" s="46" t="s">
        <v>323</v>
      </c>
      <c r="L266" s="26"/>
      <c r="M266" s="26"/>
    </row>
    <row r="267" spans="1:13" ht="12.75">
      <c r="A267" s="38" t="s">
        <v>158</v>
      </c>
      <c r="B267" s="39" t="s">
        <v>45</v>
      </c>
      <c r="C267" s="45" t="s">
        <v>38</v>
      </c>
      <c r="D267" s="41">
        <v>1019.83</v>
      </c>
      <c r="E267" s="42">
        <v>17.13</v>
      </c>
      <c r="F267" s="42">
        <f t="shared" si="52"/>
        <v>17469.6879</v>
      </c>
      <c r="G267" s="60">
        <f t="shared" si="53"/>
        <v>22.269</v>
      </c>
      <c r="H267" s="42">
        <f t="shared" si="54"/>
        <v>22710.5943</v>
      </c>
      <c r="I267" s="61" t="s">
        <v>168</v>
      </c>
      <c r="J267" s="46" t="s">
        <v>75</v>
      </c>
      <c r="L267" s="26"/>
      <c r="M267" s="26"/>
    </row>
    <row r="268" spans="1:13" ht="25.5">
      <c r="A268" s="38" t="s">
        <v>199</v>
      </c>
      <c r="B268" s="39" t="s">
        <v>98</v>
      </c>
      <c r="C268" s="45" t="s">
        <v>38</v>
      </c>
      <c r="D268" s="41">
        <v>32.83</v>
      </c>
      <c r="E268" s="42">
        <v>28.54</v>
      </c>
      <c r="F268" s="42">
        <f t="shared" si="52"/>
        <v>936.9682</v>
      </c>
      <c r="G268" s="60">
        <f t="shared" si="53"/>
        <v>37.102</v>
      </c>
      <c r="H268" s="42">
        <f t="shared" si="54"/>
        <v>1218.0587</v>
      </c>
      <c r="I268" s="61" t="s">
        <v>392</v>
      </c>
      <c r="J268" s="46" t="s">
        <v>99</v>
      </c>
      <c r="L268" s="26"/>
      <c r="M268" s="26"/>
    </row>
    <row r="269" spans="1:13" ht="12.75">
      <c r="A269" s="38" t="s">
        <v>200</v>
      </c>
      <c r="B269" s="39" t="s">
        <v>382</v>
      </c>
      <c r="C269" s="45" t="s">
        <v>38</v>
      </c>
      <c r="D269" s="41">
        <v>987</v>
      </c>
      <c r="E269" s="42">
        <v>38.89</v>
      </c>
      <c r="F269" s="42">
        <f t="shared" si="52"/>
        <v>38384.43</v>
      </c>
      <c r="G269" s="60">
        <f t="shared" si="53"/>
        <v>50.557</v>
      </c>
      <c r="H269" s="42">
        <f t="shared" si="54"/>
        <v>49899.759</v>
      </c>
      <c r="I269" s="61" t="s">
        <v>168</v>
      </c>
      <c r="J269" s="46" t="s">
        <v>381</v>
      </c>
      <c r="L269" s="26"/>
      <c r="M269" s="26"/>
    </row>
    <row r="270" spans="1:13" ht="12.75">
      <c r="A270" s="38" t="s">
        <v>201</v>
      </c>
      <c r="B270" s="39" t="s">
        <v>533</v>
      </c>
      <c r="C270" s="45" t="s">
        <v>49</v>
      </c>
      <c r="D270" s="41">
        <v>450</v>
      </c>
      <c r="E270" s="42">
        <v>10.59</v>
      </c>
      <c r="F270" s="42">
        <f t="shared" si="52"/>
        <v>4765.5</v>
      </c>
      <c r="G270" s="60">
        <f t="shared" si="53"/>
        <v>13.767</v>
      </c>
      <c r="H270" s="42">
        <f t="shared" si="54"/>
        <v>6195.15</v>
      </c>
      <c r="I270" s="61" t="s">
        <v>168</v>
      </c>
      <c r="J270" s="46" t="s">
        <v>535</v>
      </c>
      <c r="L270" s="26"/>
      <c r="M270" s="26"/>
    </row>
    <row r="271" spans="1:13" ht="12.75">
      <c r="A271" s="38" t="s">
        <v>385</v>
      </c>
      <c r="B271" s="39" t="s">
        <v>384</v>
      </c>
      <c r="C271" s="45" t="s">
        <v>38</v>
      </c>
      <c r="D271" s="41">
        <v>987</v>
      </c>
      <c r="E271" s="42">
        <v>15.45</v>
      </c>
      <c r="F271" s="42">
        <f t="shared" si="52"/>
        <v>15249.15</v>
      </c>
      <c r="G271" s="60">
        <f t="shared" si="53"/>
        <v>20.085</v>
      </c>
      <c r="H271" s="42">
        <f t="shared" si="54"/>
        <v>19823.895</v>
      </c>
      <c r="I271" s="61" t="s">
        <v>168</v>
      </c>
      <c r="J271" s="46" t="s">
        <v>383</v>
      </c>
      <c r="L271" s="26"/>
      <c r="M271" s="26"/>
    </row>
    <row r="272" spans="1:13" s="5" customFormat="1" ht="12.75">
      <c r="A272" s="38" t="s">
        <v>386</v>
      </c>
      <c r="B272" s="39" t="s">
        <v>387</v>
      </c>
      <c r="C272" s="45" t="s">
        <v>38</v>
      </c>
      <c r="D272" s="55">
        <v>51.08</v>
      </c>
      <c r="E272" s="42">
        <v>25.09</v>
      </c>
      <c r="F272" s="42">
        <f t="shared" si="52"/>
        <v>1281.5972</v>
      </c>
      <c r="G272" s="60">
        <f t="shared" si="53"/>
        <v>32.617</v>
      </c>
      <c r="H272" s="42">
        <f t="shared" si="54"/>
        <v>1666.0764</v>
      </c>
      <c r="I272" s="61" t="s">
        <v>168</v>
      </c>
      <c r="J272" s="46" t="s">
        <v>162</v>
      </c>
      <c r="L272" s="26"/>
      <c r="M272" s="26"/>
    </row>
    <row r="273" spans="1:13" s="5" customFormat="1" ht="25.5">
      <c r="A273" s="38" t="s">
        <v>534</v>
      </c>
      <c r="B273" s="39" t="s">
        <v>255</v>
      </c>
      <c r="C273" s="45" t="s">
        <v>38</v>
      </c>
      <c r="D273" s="55">
        <v>466.08</v>
      </c>
      <c r="E273" s="42">
        <v>38.42</v>
      </c>
      <c r="F273" s="42">
        <f t="shared" si="52"/>
        <v>17906.7936</v>
      </c>
      <c r="G273" s="60">
        <f t="shared" si="53"/>
        <v>49.946</v>
      </c>
      <c r="H273" s="42">
        <f t="shared" si="54"/>
        <v>23278.8317</v>
      </c>
      <c r="I273" s="61" t="s">
        <v>168</v>
      </c>
      <c r="J273" s="46" t="s">
        <v>253</v>
      </c>
      <c r="L273" s="26"/>
      <c r="M273" s="26"/>
    </row>
    <row r="274" spans="1:13" s="8" customFormat="1" ht="15" customHeight="1">
      <c r="A274" s="34" t="s">
        <v>267</v>
      </c>
      <c r="B274" s="50" t="s">
        <v>29</v>
      </c>
      <c r="C274" s="54"/>
      <c r="D274" s="212"/>
      <c r="E274" s="52"/>
      <c r="F274" s="52"/>
      <c r="G274" s="53"/>
      <c r="H274" s="36">
        <f>SUM(H275:H281)</f>
        <v>84857.8702</v>
      </c>
      <c r="I274" s="37"/>
      <c r="J274" s="33"/>
      <c r="L274" s="26"/>
      <c r="M274" s="26"/>
    </row>
    <row r="275" spans="1:13" ht="12.75">
      <c r="A275" s="38" t="s">
        <v>156</v>
      </c>
      <c r="B275" s="39" t="s">
        <v>256</v>
      </c>
      <c r="C275" s="45" t="s">
        <v>38</v>
      </c>
      <c r="D275" s="41">
        <v>1583</v>
      </c>
      <c r="E275" s="42">
        <v>3.38</v>
      </c>
      <c r="F275" s="42">
        <f aca="true" t="shared" si="55" ref="F275:F281">ROUND(D275*E275,4)</f>
        <v>5350.54</v>
      </c>
      <c r="G275" s="60">
        <f aca="true" t="shared" si="56" ref="G275:G281">ROUND(E275*$J$5,4)</f>
        <v>4.394</v>
      </c>
      <c r="H275" s="42">
        <f aca="true" t="shared" si="57" ref="H275:H281">ROUND(D275*G275,4)</f>
        <v>6955.702</v>
      </c>
      <c r="I275" s="61" t="s">
        <v>168</v>
      </c>
      <c r="J275" s="46" t="s">
        <v>165</v>
      </c>
      <c r="L275" s="26"/>
      <c r="M275" s="26"/>
    </row>
    <row r="276" spans="1:13" s="8" customFormat="1" ht="12.75">
      <c r="A276" s="38" t="s">
        <v>157</v>
      </c>
      <c r="B276" s="39" t="s">
        <v>18</v>
      </c>
      <c r="C276" s="45" t="s">
        <v>38</v>
      </c>
      <c r="D276" s="41">
        <v>1074</v>
      </c>
      <c r="E276" s="42">
        <v>3.38</v>
      </c>
      <c r="F276" s="42">
        <f t="shared" si="55"/>
        <v>3630.12</v>
      </c>
      <c r="G276" s="60">
        <f t="shared" si="56"/>
        <v>4.394</v>
      </c>
      <c r="H276" s="42">
        <f t="shared" si="57"/>
        <v>4719.156</v>
      </c>
      <c r="I276" s="61" t="s">
        <v>168</v>
      </c>
      <c r="J276" s="46" t="s">
        <v>166</v>
      </c>
      <c r="L276" s="26"/>
      <c r="M276" s="26"/>
    </row>
    <row r="277" spans="1:13" ht="12.75">
      <c r="A277" s="38" t="s">
        <v>202</v>
      </c>
      <c r="B277" s="39" t="s">
        <v>579</v>
      </c>
      <c r="C277" s="45" t="s">
        <v>38</v>
      </c>
      <c r="D277" s="41">
        <v>1583</v>
      </c>
      <c r="E277" s="42">
        <v>16.94</v>
      </c>
      <c r="F277" s="42">
        <f t="shared" si="55"/>
        <v>26816.02</v>
      </c>
      <c r="G277" s="60">
        <f t="shared" si="56"/>
        <v>22.022</v>
      </c>
      <c r="H277" s="42">
        <f t="shared" si="57"/>
        <v>34860.826</v>
      </c>
      <c r="I277" s="61" t="s">
        <v>168</v>
      </c>
      <c r="J277" s="46" t="s">
        <v>578</v>
      </c>
      <c r="L277" s="26"/>
      <c r="M277" s="26"/>
    </row>
    <row r="278" spans="1:13" ht="12.75">
      <c r="A278" s="38" t="s">
        <v>203</v>
      </c>
      <c r="B278" s="39" t="s">
        <v>101</v>
      </c>
      <c r="C278" s="45" t="s">
        <v>38</v>
      </c>
      <c r="D278" s="41">
        <v>1074</v>
      </c>
      <c r="E278" s="42">
        <v>12.19</v>
      </c>
      <c r="F278" s="42">
        <f t="shared" si="55"/>
        <v>13092.06</v>
      </c>
      <c r="G278" s="60">
        <f t="shared" si="56"/>
        <v>15.847</v>
      </c>
      <c r="H278" s="42">
        <f t="shared" si="57"/>
        <v>17019.678</v>
      </c>
      <c r="I278" s="61" t="s">
        <v>392</v>
      </c>
      <c r="J278" s="46" t="s">
        <v>307</v>
      </c>
      <c r="L278" s="26"/>
      <c r="M278" s="26"/>
    </row>
    <row r="279" spans="1:13" ht="12.75">
      <c r="A279" s="38" t="s">
        <v>204</v>
      </c>
      <c r="B279" s="39" t="s">
        <v>405</v>
      </c>
      <c r="C279" s="45" t="s">
        <v>38</v>
      </c>
      <c r="D279" s="41">
        <v>1170</v>
      </c>
      <c r="E279" s="42">
        <v>12.19</v>
      </c>
      <c r="F279" s="42">
        <f t="shared" si="55"/>
        <v>14262.3</v>
      </c>
      <c r="G279" s="60">
        <f t="shared" si="56"/>
        <v>15.847</v>
      </c>
      <c r="H279" s="42">
        <f t="shared" si="57"/>
        <v>18540.99</v>
      </c>
      <c r="I279" s="61" t="s">
        <v>392</v>
      </c>
      <c r="J279" s="46" t="s">
        <v>307</v>
      </c>
      <c r="L279" s="26"/>
      <c r="M279" s="26"/>
    </row>
    <row r="280" spans="1:13" ht="12.75">
      <c r="A280" s="38" t="s">
        <v>205</v>
      </c>
      <c r="B280" s="39" t="s">
        <v>308</v>
      </c>
      <c r="C280" s="45" t="s">
        <v>38</v>
      </c>
      <c r="D280" s="41">
        <v>99.43</v>
      </c>
      <c r="E280" s="42">
        <v>15.36</v>
      </c>
      <c r="F280" s="42">
        <f t="shared" si="55"/>
        <v>1527.2448</v>
      </c>
      <c r="G280" s="60">
        <f t="shared" si="56"/>
        <v>19.968</v>
      </c>
      <c r="H280" s="42">
        <f t="shared" si="57"/>
        <v>1985.4182</v>
      </c>
      <c r="I280" s="61" t="s">
        <v>168</v>
      </c>
      <c r="J280" s="46" t="s">
        <v>80</v>
      </c>
      <c r="L280" s="26"/>
      <c r="M280" s="26"/>
    </row>
    <row r="281" spans="1:13" ht="12.75">
      <c r="A281" s="38" t="s">
        <v>313</v>
      </c>
      <c r="B281" s="39" t="s">
        <v>306</v>
      </c>
      <c r="C281" s="45" t="s">
        <v>38</v>
      </c>
      <c r="D281" s="41">
        <v>50</v>
      </c>
      <c r="E281" s="42">
        <v>11.94</v>
      </c>
      <c r="F281" s="42">
        <f t="shared" si="55"/>
        <v>597</v>
      </c>
      <c r="G281" s="60">
        <f t="shared" si="56"/>
        <v>15.522</v>
      </c>
      <c r="H281" s="42">
        <f t="shared" si="57"/>
        <v>776.1</v>
      </c>
      <c r="I281" s="61" t="s">
        <v>168</v>
      </c>
      <c r="J281" s="46" t="s">
        <v>309</v>
      </c>
      <c r="L281" s="26"/>
      <c r="M281" s="26"/>
    </row>
    <row r="282" spans="1:13" ht="12.75">
      <c r="A282" s="58">
        <v>14</v>
      </c>
      <c r="B282" s="50" t="s">
        <v>34</v>
      </c>
      <c r="C282" s="54"/>
      <c r="D282" s="212"/>
      <c r="E282" s="52"/>
      <c r="F282" s="52"/>
      <c r="G282" s="53"/>
      <c r="H282" s="36">
        <f>SUM(H283:H292)</f>
        <v>25413.947</v>
      </c>
      <c r="I282" s="37"/>
      <c r="J282" s="33"/>
      <c r="L282" s="26"/>
      <c r="M282" s="26"/>
    </row>
    <row r="283" spans="1:11" ht="12.75" customHeight="1">
      <c r="A283" s="38" t="s">
        <v>530</v>
      </c>
      <c r="B283" s="81" t="s">
        <v>453</v>
      </c>
      <c r="C283" s="83" t="s">
        <v>49</v>
      </c>
      <c r="D283" s="55">
        <v>4</v>
      </c>
      <c r="E283" s="79">
        <v>281.29</v>
      </c>
      <c r="F283" s="42">
        <f aca="true" t="shared" si="58" ref="F283:F292">ROUND(D283*E283,4)</f>
        <v>1125.16</v>
      </c>
      <c r="G283" s="60">
        <f aca="true" t="shared" si="59" ref="G283:G292">ROUND(E283*$J$5,4)</f>
        <v>365.677</v>
      </c>
      <c r="H283" s="42">
        <f aca="true" t="shared" si="60" ref="H283:H292">ROUND(D283*G283,4)</f>
        <v>1462.708</v>
      </c>
      <c r="I283" s="61" t="s">
        <v>168</v>
      </c>
      <c r="J283" s="125" t="s">
        <v>452</v>
      </c>
      <c r="K283" s="26"/>
    </row>
    <row r="284" spans="1:11" ht="12.75" customHeight="1">
      <c r="A284" s="38" t="s">
        <v>531</v>
      </c>
      <c r="B284" s="81" t="s">
        <v>577</v>
      </c>
      <c r="C284" s="83" t="s">
        <v>49</v>
      </c>
      <c r="D284" s="41">
        <v>300</v>
      </c>
      <c r="E284" s="55">
        <v>8.88</v>
      </c>
      <c r="F284" s="42">
        <f t="shared" si="58"/>
        <v>2664</v>
      </c>
      <c r="G284" s="60">
        <f t="shared" si="59"/>
        <v>11.544</v>
      </c>
      <c r="H284" s="42">
        <f t="shared" si="60"/>
        <v>3463.2</v>
      </c>
      <c r="I284" s="61" t="s">
        <v>168</v>
      </c>
      <c r="J284" s="125" t="s">
        <v>542</v>
      </c>
      <c r="K284" s="26"/>
    </row>
    <row r="285" spans="1:11" ht="28.5" customHeight="1">
      <c r="A285" s="38" t="s">
        <v>302</v>
      </c>
      <c r="B285" s="81" t="s">
        <v>543</v>
      </c>
      <c r="C285" s="45" t="s">
        <v>92</v>
      </c>
      <c r="D285" s="216">
        <v>9</v>
      </c>
      <c r="E285" s="55">
        <v>681.81</v>
      </c>
      <c r="F285" s="42">
        <f t="shared" si="58"/>
        <v>6136.29</v>
      </c>
      <c r="G285" s="60">
        <f t="shared" si="59"/>
        <v>886.353</v>
      </c>
      <c r="H285" s="42">
        <f t="shared" si="60"/>
        <v>7977.177</v>
      </c>
      <c r="I285" s="61" t="s">
        <v>168</v>
      </c>
      <c r="J285" s="125" t="s">
        <v>545</v>
      </c>
      <c r="K285" s="26"/>
    </row>
    <row r="286" spans="1:13" ht="12.75">
      <c r="A286" s="38" t="s">
        <v>303</v>
      </c>
      <c r="B286" s="39" t="s">
        <v>193</v>
      </c>
      <c r="C286" s="40" t="s">
        <v>41</v>
      </c>
      <c r="D286" s="55">
        <v>2</v>
      </c>
      <c r="E286" s="42">
        <v>25</v>
      </c>
      <c r="F286" s="42">
        <f t="shared" si="58"/>
        <v>50</v>
      </c>
      <c r="G286" s="60">
        <f t="shared" si="59"/>
        <v>32.5</v>
      </c>
      <c r="H286" s="42">
        <f t="shared" si="60"/>
        <v>65</v>
      </c>
      <c r="I286" s="43" t="s">
        <v>5</v>
      </c>
      <c r="J286" s="46" t="s">
        <v>5</v>
      </c>
      <c r="L286" s="26"/>
      <c r="M286" s="26"/>
    </row>
    <row r="287" spans="1:13" ht="12.75">
      <c r="A287" s="38" t="s">
        <v>304</v>
      </c>
      <c r="B287" s="39" t="s">
        <v>194</v>
      </c>
      <c r="C287" s="40" t="s">
        <v>41</v>
      </c>
      <c r="D287" s="55">
        <v>10</v>
      </c>
      <c r="E287" s="42">
        <v>50</v>
      </c>
      <c r="F287" s="42">
        <f t="shared" si="58"/>
        <v>500</v>
      </c>
      <c r="G287" s="60">
        <f t="shared" si="59"/>
        <v>65</v>
      </c>
      <c r="H287" s="42">
        <f t="shared" si="60"/>
        <v>650</v>
      </c>
      <c r="I287" s="43" t="s">
        <v>5</v>
      </c>
      <c r="J287" s="46" t="s">
        <v>5</v>
      </c>
      <c r="L287" s="26"/>
      <c r="M287" s="26"/>
    </row>
    <row r="288" spans="1:11" ht="12.75">
      <c r="A288" s="38" t="s">
        <v>532</v>
      </c>
      <c r="B288" s="39" t="s">
        <v>91</v>
      </c>
      <c r="C288" s="45" t="s">
        <v>92</v>
      </c>
      <c r="D288" s="55">
        <v>1</v>
      </c>
      <c r="E288" s="42">
        <v>415.4</v>
      </c>
      <c r="F288" s="42">
        <f t="shared" si="58"/>
        <v>415.4</v>
      </c>
      <c r="G288" s="60">
        <f t="shared" si="59"/>
        <v>540.02</v>
      </c>
      <c r="H288" s="42">
        <f t="shared" si="60"/>
        <v>540.02</v>
      </c>
      <c r="I288" s="61" t="s">
        <v>168</v>
      </c>
      <c r="J288" s="46" t="s">
        <v>93</v>
      </c>
      <c r="K288" s="26"/>
    </row>
    <row r="289" spans="1:11" ht="12.75" customHeight="1">
      <c r="A289" s="38" t="s">
        <v>312</v>
      </c>
      <c r="B289" s="81" t="s">
        <v>311</v>
      </c>
      <c r="C289" s="82" t="s">
        <v>38</v>
      </c>
      <c r="D289" s="83">
        <v>300</v>
      </c>
      <c r="E289" s="79">
        <v>13.28</v>
      </c>
      <c r="F289" s="42">
        <f t="shared" si="58"/>
        <v>3984</v>
      </c>
      <c r="G289" s="60">
        <f t="shared" si="59"/>
        <v>17.264</v>
      </c>
      <c r="H289" s="42">
        <f t="shared" si="60"/>
        <v>5179.2</v>
      </c>
      <c r="I289" s="61" t="s">
        <v>168</v>
      </c>
      <c r="J289" s="125" t="s">
        <v>310</v>
      </c>
      <c r="K289" s="26"/>
    </row>
    <row r="290" spans="1:11" ht="12.75" customHeight="1">
      <c r="A290" s="38" t="s">
        <v>317</v>
      </c>
      <c r="B290" s="81" t="s">
        <v>314</v>
      </c>
      <c r="C290" s="107" t="s">
        <v>41</v>
      </c>
      <c r="D290" s="83">
        <v>16</v>
      </c>
      <c r="E290" s="79">
        <v>13.28</v>
      </c>
      <c r="F290" s="42">
        <f t="shared" si="58"/>
        <v>212.48</v>
      </c>
      <c r="G290" s="60">
        <f t="shared" si="59"/>
        <v>17.264</v>
      </c>
      <c r="H290" s="42">
        <f t="shared" si="60"/>
        <v>276.224</v>
      </c>
      <c r="I290" s="61" t="s">
        <v>168</v>
      </c>
      <c r="J290" s="125" t="s">
        <v>315</v>
      </c>
      <c r="K290" s="26"/>
    </row>
    <row r="291" spans="1:12" ht="12.75" customHeight="1">
      <c r="A291" s="38" t="s">
        <v>318</v>
      </c>
      <c r="B291" s="81" t="s">
        <v>319</v>
      </c>
      <c r="C291" s="107" t="s">
        <v>41</v>
      </c>
      <c r="D291" s="83">
        <v>16</v>
      </c>
      <c r="E291" s="79">
        <v>3.71</v>
      </c>
      <c r="F291" s="42">
        <f t="shared" si="58"/>
        <v>59.36</v>
      </c>
      <c r="G291" s="60">
        <f t="shared" si="59"/>
        <v>4.823</v>
      </c>
      <c r="H291" s="42">
        <f t="shared" si="60"/>
        <v>77.168</v>
      </c>
      <c r="I291" s="61" t="s">
        <v>168</v>
      </c>
      <c r="J291" s="125" t="s">
        <v>316</v>
      </c>
      <c r="K291" s="26"/>
      <c r="L291" s="13" t="s">
        <v>642</v>
      </c>
    </row>
    <row r="292" spans="1:13" ht="12.75">
      <c r="A292" s="38" t="s">
        <v>544</v>
      </c>
      <c r="B292" s="81" t="s">
        <v>43</v>
      </c>
      <c r="C292" s="82" t="s">
        <v>38</v>
      </c>
      <c r="D292" s="83">
        <v>1761</v>
      </c>
      <c r="E292" s="79">
        <v>2.5</v>
      </c>
      <c r="F292" s="42">
        <f t="shared" si="58"/>
        <v>4402.5</v>
      </c>
      <c r="G292" s="60">
        <f t="shared" si="59"/>
        <v>3.25</v>
      </c>
      <c r="H292" s="42">
        <f t="shared" si="60"/>
        <v>5723.25</v>
      </c>
      <c r="I292" s="61" t="s">
        <v>168</v>
      </c>
      <c r="J292" s="84" t="s">
        <v>90</v>
      </c>
      <c r="L292" s="26" t="s">
        <v>643</v>
      </c>
      <c r="M292" s="26"/>
    </row>
    <row r="293" spans="1:12" s="8" customFormat="1" ht="31.5" customHeight="1">
      <c r="A293" s="174"/>
      <c r="B293" s="175" t="s">
        <v>37</v>
      </c>
      <c r="C293" s="176"/>
      <c r="D293" s="177"/>
      <c r="E293" s="178" t="s">
        <v>110</v>
      </c>
      <c r="F293" s="178">
        <f>SUM(F154:F292)</f>
        <v>672939.1882000003</v>
      </c>
      <c r="G293" s="178" t="s">
        <v>510</v>
      </c>
      <c r="H293" s="178">
        <f>SUM(H154:H292)/2</f>
        <v>874820.9477999998</v>
      </c>
      <c r="I293" s="164"/>
      <c r="J293" s="179"/>
      <c r="K293" s="143">
        <f>F293*0.52/100</f>
        <v>3499.2837786400014</v>
      </c>
      <c r="L293" s="8">
        <v>3493.89</v>
      </c>
    </row>
    <row r="294" spans="1:10" s="8" customFormat="1" ht="15" customHeight="1">
      <c r="A294" s="272" t="s">
        <v>36</v>
      </c>
      <c r="B294" s="274" t="s">
        <v>629</v>
      </c>
      <c r="C294" s="276" t="s">
        <v>35</v>
      </c>
      <c r="D294" s="278" t="s">
        <v>1</v>
      </c>
      <c r="E294" s="280" t="s">
        <v>110</v>
      </c>
      <c r="F294" s="280"/>
      <c r="G294" s="280" t="s">
        <v>111</v>
      </c>
      <c r="H294" s="280"/>
      <c r="I294" s="281" t="s">
        <v>4</v>
      </c>
      <c r="J294" s="283" t="s">
        <v>66</v>
      </c>
    </row>
    <row r="295" spans="1:10" s="8" customFormat="1" ht="12.75">
      <c r="A295" s="273"/>
      <c r="B295" s="275"/>
      <c r="C295" s="277"/>
      <c r="D295" s="279"/>
      <c r="E295" s="105" t="s">
        <v>2</v>
      </c>
      <c r="F295" s="105" t="s">
        <v>37</v>
      </c>
      <c r="G295" s="105" t="s">
        <v>2</v>
      </c>
      <c r="H295" s="105" t="s">
        <v>37</v>
      </c>
      <c r="I295" s="282"/>
      <c r="J295" s="284"/>
    </row>
    <row r="296" spans="1:10" ht="15.75">
      <c r="A296" s="257">
        <v>1</v>
      </c>
      <c r="B296" s="271" t="s">
        <v>23</v>
      </c>
      <c r="C296" s="170"/>
      <c r="D296" s="171"/>
      <c r="E296" s="172"/>
      <c r="F296" s="172"/>
      <c r="G296" s="172"/>
      <c r="H296" s="255">
        <f>SUM(H297:H299)</f>
        <v>4213.032</v>
      </c>
      <c r="I296" s="172"/>
      <c r="J296" s="180"/>
    </row>
    <row r="297" spans="1:13" ht="15.75" customHeight="1">
      <c r="A297" s="59" t="s">
        <v>114</v>
      </c>
      <c r="B297" s="264" t="s">
        <v>640</v>
      </c>
      <c r="C297" s="270" t="s">
        <v>41</v>
      </c>
      <c r="D297" s="60">
        <v>1</v>
      </c>
      <c r="E297" s="60">
        <v>1</v>
      </c>
      <c r="F297" s="60">
        <f>L344</f>
        <v>746.66</v>
      </c>
      <c r="G297" s="60">
        <v>1</v>
      </c>
      <c r="H297" s="60">
        <f>ROUND(F297*$J$5,2)</f>
        <v>970.66</v>
      </c>
      <c r="I297" s="61" t="s">
        <v>168</v>
      </c>
      <c r="J297" s="266" t="s">
        <v>641</v>
      </c>
      <c r="L297" s="26"/>
      <c r="M297" s="26"/>
    </row>
    <row r="298" spans="1:11" ht="12.75" customHeight="1">
      <c r="A298" s="38" t="s">
        <v>114</v>
      </c>
      <c r="B298" s="81" t="s">
        <v>424</v>
      </c>
      <c r="C298" s="167" t="s">
        <v>38</v>
      </c>
      <c r="D298" s="267">
        <v>427.81</v>
      </c>
      <c r="E298" s="168">
        <v>2.21</v>
      </c>
      <c r="F298" s="42">
        <f>ROUND(D298*E298,4)</f>
        <v>945.4601</v>
      </c>
      <c r="G298" s="60">
        <f>ROUND(E298*$J$5,4)</f>
        <v>2.873</v>
      </c>
      <c r="H298" s="42">
        <f>ROUND(D298*G298,4)</f>
        <v>1229.0981</v>
      </c>
      <c r="I298" s="61" t="s">
        <v>168</v>
      </c>
      <c r="J298" s="169" t="s">
        <v>423</v>
      </c>
      <c r="K298" s="26"/>
    </row>
    <row r="299" spans="1:11" ht="12.75" customHeight="1">
      <c r="A299" s="38" t="s">
        <v>373</v>
      </c>
      <c r="B299" s="81" t="s">
        <v>425</v>
      </c>
      <c r="C299" s="83" t="s">
        <v>38</v>
      </c>
      <c r="D299" s="267">
        <v>427.81</v>
      </c>
      <c r="E299" s="79">
        <v>3.62</v>
      </c>
      <c r="F299" s="42">
        <f>ROUND(D299*E299,4)</f>
        <v>1548.6722</v>
      </c>
      <c r="G299" s="60">
        <f>ROUND(E299*$J$5,4)</f>
        <v>4.706</v>
      </c>
      <c r="H299" s="42">
        <f>ROUND(D299*G299,4)</f>
        <v>2013.2739</v>
      </c>
      <c r="I299" s="61" t="s">
        <v>168</v>
      </c>
      <c r="J299" s="125" t="s">
        <v>68</v>
      </c>
      <c r="K299" s="26"/>
    </row>
    <row r="300" spans="1:13" ht="12.75">
      <c r="A300" s="58">
        <v>2</v>
      </c>
      <c r="B300" s="50" t="s">
        <v>461</v>
      </c>
      <c r="C300" s="35"/>
      <c r="D300" s="268"/>
      <c r="E300" s="52"/>
      <c r="F300" s="35"/>
      <c r="G300" s="53"/>
      <c r="H300" s="36">
        <f>SUM(H301:H303)</f>
        <v>1286.2519</v>
      </c>
      <c r="I300" s="37"/>
      <c r="J300" s="33"/>
      <c r="L300" s="26"/>
      <c r="M300" s="26"/>
    </row>
    <row r="301" spans="1:11" ht="12.75" customHeight="1">
      <c r="A301" s="38" t="s">
        <v>118</v>
      </c>
      <c r="B301" s="81" t="s">
        <v>427</v>
      </c>
      <c r="C301" s="83" t="s">
        <v>40</v>
      </c>
      <c r="D301" s="269">
        <f>7.21+4.3</f>
        <v>11.51</v>
      </c>
      <c r="E301" s="79">
        <v>25.78</v>
      </c>
      <c r="F301" s="42">
        <f>ROUND(D301*E301,4)</f>
        <v>296.7278</v>
      </c>
      <c r="G301" s="60">
        <f>ROUND(E301*$J$5,4)</f>
        <v>33.514</v>
      </c>
      <c r="H301" s="42">
        <f>ROUND(D301*G301,4)</f>
        <v>385.7461</v>
      </c>
      <c r="I301" s="61" t="s">
        <v>168</v>
      </c>
      <c r="J301" s="125" t="s">
        <v>426</v>
      </c>
      <c r="K301" s="26"/>
    </row>
    <row r="302" spans="1:11" ht="12.75" customHeight="1">
      <c r="A302" s="38" t="s">
        <v>119</v>
      </c>
      <c r="B302" s="81" t="s">
        <v>429</v>
      </c>
      <c r="C302" s="83" t="s">
        <v>38</v>
      </c>
      <c r="D302" s="269">
        <f>24.04+14.32</f>
        <v>38.36</v>
      </c>
      <c r="E302" s="79">
        <v>8.47</v>
      </c>
      <c r="F302" s="42">
        <f>ROUND(D302*E302,4)</f>
        <v>324.9092</v>
      </c>
      <c r="G302" s="60">
        <f>ROUND(E302*$J$5,4)</f>
        <v>11.011</v>
      </c>
      <c r="H302" s="42">
        <f>ROUND(D302*G302,4)</f>
        <v>422.382</v>
      </c>
      <c r="I302" s="61" t="s">
        <v>168</v>
      </c>
      <c r="J302" s="125" t="s">
        <v>428</v>
      </c>
      <c r="K302" s="26"/>
    </row>
    <row r="303" spans="1:11" ht="12.75" customHeight="1">
      <c r="A303" s="38" t="s">
        <v>171</v>
      </c>
      <c r="B303" s="81" t="s">
        <v>431</v>
      </c>
      <c r="C303" s="83" t="s">
        <v>40</v>
      </c>
      <c r="D303" s="269">
        <f>14.688</f>
        <v>14.688</v>
      </c>
      <c r="E303" s="79">
        <v>25.04</v>
      </c>
      <c r="F303" s="42">
        <f>ROUND(D303*E303,4)</f>
        <v>367.7875</v>
      </c>
      <c r="G303" s="60">
        <f>ROUND(E303*$J$5,4)</f>
        <v>32.552</v>
      </c>
      <c r="H303" s="42">
        <f>ROUND(D303*G303,4)</f>
        <v>478.1238</v>
      </c>
      <c r="I303" s="61" t="s">
        <v>168</v>
      </c>
      <c r="J303" s="125" t="s">
        <v>430</v>
      </c>
      <c r="K303" s="26"/>
    </row>
    <row r="304" spans="1:13" ht="12.75">
      <c r="A304" s="58">
        <v>3</v>
      </c>
      <c r="B304" s="50" t="s">
        <v>462</v>
      </c>
      <c r="C304" s="35"/>
      <c r="D304" s="268"/>
      <c r="E304" s="52"/>
      <c r="F304" s="35"/>
      <c r="G304" s="53"/>
      <c r="H304" s="36">
        <f>SUM(H305:H308)</f>
        <v>29415.0498</v>
      </c>
      <c r="I304" s="37"/>
      <c r="J304" s="33"/>
      <c r="L304" s="26"/>
      <c r="M304" s="26"/>
    </row>
    <row r="305" spans="1:11" ht="12.75" customHeight="1">
      <c r="A305" s="38" t="s">
        <v>375</v>
      </c>
      <c r="B305" s="81" t="s">
        <v>433</v>
      </c>
      <c r="C305" s="83" t="s">
        <v>40</v>
      </c>
      <c r="D305" s="269">
        <v>21.36</v>
      </c>
      <c r="E305" s="79">
        <v>55.49</v>
      </c>
      <c r="F305" s="42">
        <f>ROUND(D305*E305,4)</f>
        <v>1185.2664</v>
      </c>
      <c r="G305" s="60">
        <f>ROUND(E305*$J$5,4)</f>
        <v>72.137</v>
      </c>
      <c r="H305" s="42">
        <f>ROUND(D305*G305,4)</f>
        <v>1540.8463</v>
      </c>
      <c r="I305" s="61" t="s">
        <v>168</v>
      </c>
      <c r="J305" s="125" t="s">
        <v>432</v>
      </c>
      <c r="K305" s="26"/>
    </row>
    <row r="306" spans="1:11" ht="12.75" customHeight="1">
      <c r="A306" s="38" t="s">
        <v>207</v>
      </c>
      <c r="B306" s="81" t="s">
        <v>435</v>
      </c>
      <c r="C306" s="83" t="s">
        <v>38</v>
      </c>
      <c r="D306" s="269">
        <v>369.01</v>
      </c>
      <c r="E306" s="79">
        <v>54.77</v>
      </c>
      <c r="F306" s="42">
        <f>ROUND(D306*E306,4)</f>
        <v>20210.6777</v>
      </c>
      <c r="G306" s="60">
        <f>ROUND(E306*$J$5,4)</f>
        <v>71.201</v>
      </c>
      <c r="H306" s="42">
        <f>ROUND(D306*G306,4)</f>
        <v>26273.881</v>
      </c>
      <c r="I306" s="61" t="s">
        <v>168</v>
      </c>
      <c r="J306" s="125" t="s">
        <v>434</v>
      </c>
      <c r="K306" s="26"/>
    </row>
    <row r="307" spans="1:11" ht="12.75" customHeight="1">
      <c r="A307" s="38" t="s">
        <v>121</v>
      </c>
      <c r="B307" s="81" t="s">
        <v>477</v>
      </c>
      <c r="C307" s="83" t="s">
        <v>38</v>
      </c>
      <c r="D307" s="269">
        <v>21.51</v>
      </c>
      <c r="E307" s="79">
        <v>29.83</v>
      </c>
      <c r="F307" s="42">
        <f>ROUND(D307*E307,4)</f>
        <v>641.6433</v>
      </c>
      <c r="G307" s="60">
        <f>ROUND(E307*$J$5,4)</f>
        <v>38.779</v>
      </c>
      <c r="H307" s="42">
        <f>ROUND(D307*G307,4)</f>
        <v>834.1363</v>
      </c>
      <c r="I307" s="61" t="s">
        <v>168</v>
      </c>
      <c r="J307" s="125" t="s">
        <v>436</v>
      </c>
      <c r="K307" s="26"/>
    </row>
    <row r="308" spans="1:11" ht="12.75" customHeight="1">
      <c r="A308" s="38" t="s">
        <v>122</v>
      </c>
      <c r="B308" s="81" t="s">
        <v>438</v>
      </c>
      <c r="C308" s="83" t="s">
        <v>38</v>
      </c>
      <c r="D308" s="269">
        <v>21.51</v>
      </c>
      <c r="E308" s="79">
        <v>27.4</v>
      </c>
      <c r="F308" s="42">
        <f>ROUND(D308*E308,4)</f>
        <v>589.374</v>
      </c>
      <c r="G308" s="60">
        <f>ROUND(E308*$J$5,4)</f>
        <v>35.62</v>
      </c>
      <c r="H308" s="42">
        <f>ROUND(D308*G308,4)</f>
        <v>766.1862</v>
      </c>
      <c r="I308" s="61" t="s">
        <v>168</v>
      </c>
      <c r="J308" s="125" t="s">
        <v>437</v>
      </c>
      <c r="K308" s="26"/>
    </row>
    <row r="309" spans="1:13" ht="12.75">
      <c r="A309" s="58">
        <v>4</v>
      </c>
      <c r="B309" s="50" t="s">
        <v>463</v>
      </c>
      <c r="C309" s="35"/>
      <c r="D309" s="268"/>
      <c r="E309" s="52"/>
      <c r="F309" s="35"/>
      <c r="G309" s="53"/>
      <c r="H309" s="36">
        <f>SUM(H310)</f>
        <v>6142.9411</v>
      </c>
      <c r="I309" s="37"/>
      <c r="J309" s="33"/>
      <c r="L309" s="26"/>
      <c r="M309" s="26"/>
    </row>
    <row r="310" spans="1:11" ht="12.75" customHeight="1">
      <c r="A310" s="38" t="s">
        <v>125</v>
      </c>
      <c r="B310" s="81" t="s">
        <v>440</v>
      </c>
      <c r="C310" s="83" t="s">
        <v>38</v>
      </c>
      <c r="D310" s="269">
        <v>82.77</v>
      </c>
      <c r="E310" s="79">
        <v>57.09</v>
      </c>
      <c r="F310" s="42">
        <f>ROUND(D310*E310,4)</f>
        <v>4725.3393</v>
      </c>
      <c r="G310" s="60">
        <f>ROUND(E310*$J$5,4)</f>
        <v>74.217</v>
      </c>
      <c r="H310" s="42">
        <f>ROUND(D310*G310,4)</f>
        <v>6142.9411</v>
      </c>
      <c r="I310" s="61" t="s">
        <v>168</v>
      </c>
      <c r="J310" s="125" t="s">
        <v>439</v>
      </c>
      <c r="K310" s="26"/>
    </row>
    <row r="311" spans="1:13" ht="12.75">
      <c r="A311" s="58">
        <v>5</v>
      </c>
      <c r="B311" s="50" t="s">
        <v>28</v>
      </c>
      <c r="C311" s="35"/>
      <c r="D311" s="268"/>
      <c r="E311" s="52"/>
      <c r="F311" s="35"/>
      <c r="G311" s="53"/>
      <c r="H311" s="36">
        <f>SUM(H312:H313)</f>
        <v>591.9857</v>
      </c>
      <c r="I311" s="37"/>
      <c r="J311" s="33"/>
      <c r="L311" s="26"/>
      <c r="M311" s="26"/>
    </row>
    <row r="312" spans="1:11" ht="12.75" customHeight="1">
      <c r="A312" s="38" t="s">
        <v>128</v>
      </c>
      <c r="B312" s="81" t="s">
        <v>42</v>
      </c>
      <c r="C312" s="83" t="s">
        <v>38</v>
      </c>
      <c r="D312" s="269">
        <v>20.68</v>
      </c>
      <c r="E312" s="79">
        <v>3.72</v>
      </c>
      <c r="F312" s="42">
        <f>ROUND(D312*E312,4)</f>
        <v>76.9296</v>
      </c>
      <c r="G312" s="60">
        <f>ROUND(E312*$J$5,4)</f>
        <v>4.836</v>
      </c>
      <c r="H312" s="42">
        <f>ROUND(D312*G312,4)</f>
        <v>100.0085</v>
      </c>
      <c r="I312" s="61" t="s">
        <v>168</v>
      </c>
      <c r="J312" s="125" t="s">
        <v>78</v>
      </c>
      <c r="K312" s="26"/>
    </row>
    <row r="313" spans="1:11" ht="12.75" customHeight="1">
      <c r="A313" s="38" t="s">
        <v>508</v>
      </c>
      <c r="B313" s="81" t="s">
        <v>442</v>
      </c>
      <c r="C313" s="83" t="s">
        <v>38</v>
      </c>
      <c r="D313" s="269">
        <v>20.68</v>
      </c>
      <c r="E313" s="79">
        <v>18.3</v>
      </c>
      <c r="F313" s="42">
        <f>ROUND(D313*E313,4)</f>
        <v>378.444</v>
      </c>
      <c r="G313" s="60">
        <f>ROUND(E313*$J$5,4)</f>
        <v>23.79</v>
      </c>
      <c r="H313" s="42">
        <f>ROUND(D313*G313,4)</f>
        <v>491.9772</v>
      </c>
      <c r="I313" s="61" t="s">
        <v>168</v>
      </c>
      <c r="J313" s="125" t="s">
        <v>441</v>
      </c>
      <c r="K313" s="26"/>
    </row>
    <row r="314" spans="1:13" ht="12.75">
      <c r="A314" s="58">
        <v>6</v>
      </c>
      <c r="B314" s="50" t="s">
        <v>27</v>
      </c>
      <c r="C314" s="35"/>
      <c r="D314" s="268"/>
      <c r="E314" s="52"/>
      <c r="F314" s="35"/>
      <c r="G314" s="53"/>
      <c r="H314" s="36">
        <f>SUM(H315)</f>
        <v>81770</v>
      </c>
      <c r="I314" s="37"/>
      <c r="J314" s="33"/>
      <c r="L314" s="26"/>
      <c r="M314" s="26"/>
    </row>
    <row r="315" spans="1:11" ht="47.25" customHeight="1">
      <c r="A315" s="38" t="s">
        <v>131</v>
      </c>
      <c r="B315" s="81" t="s">
        <v>468</v>
      </c>
      <c r="C315" s="83" t="s">
        <v>38</v>
      </c>
      <c r="D315" s="269">
        <v>370</v>
      </c>
      <c r="E315" s="79">
        <v>170</v>
      </c>
      <c r="F315" s="42">
        <f>ROUND(D315*E315,4)</f>
        <v>62900</v>
      </c>
      <c r="G315" s="60">
        <f>ROUND(E315*$J$5,4)</f>
        <v>221</v>
      </c>
      <c r="H315" s="42">
        <f>ROUND(D315*G315,4)</f>
        <v>81770</v>
      </c>
      <c r="I315" s="61" t="s">
        <v>168</v>
      </c>
      <c r="J315" s="219" t="s">
        <v>467</v>
      </c>
      <c r="K315" s="26"/>
    </row>
    <row r="316" spans="1:13" ht="12.75">
      <c r="A316" s="58">
        <v>7</v>
      </c>
      <c r="B316" s="50" t="s">
        <v>472</v>
      </c>
      <c r="C316" s="35"/>
      <c r="D316" s="268"/>
      <c r="E316" s="52"/>
      <c r="F316" s="35"/>
      <c r="G316" s="53"/>
      <c r="H316" s="36">
        <f>SUM(H317:H329)</f>
        <v>5172.537700000001</v>
      </c>
      <c r="I316" s="37"/>
      <c r="J316" s="33"/>
      <c r="L316" s="26"/>
      <c r="M316" s="26"/>
    </row>
    <row r="317" spans="1:11" ht="12.75" customHeight="1">
      <c r="A317" s="38" t="s">
        <v>134</v>
      </c>
      <c r="B317" s="81" t="s">
        <v>478</v>
      </c>
      <c r="C317" s="45" t="s">
        <v>92</v>
      </c>
      <c r="D317" s="269">
        <v>4</v>
      </c>
      <c r="E317" s="79">
        <v>50.4225</v>
      </c>
      <c r="F317" s="42">
        <f aca="true" t="shared" si="61" ref="F317:F329">ROUND(D317*E317,4)</f>
        <v>201.69</v>
      </c>
      <c r="G317" s="60">
        <f aca="true" t="shared" si="62" ref="G317:G329">ROUND(E317*$J$5,4)</f>
        <v>65.5493</v>
      </c>
      <c r="H317" s="42">
        <f aca="true" t="shared" si="63" ref="H317:H329">ROUND(D317*G317,4)</f>
        <v>262.1972</v>
      </c>
      <c r="I317" s="61" t="s">
        <v>168</v>
      </c>
      <c r="J317" s="173">
        <v>3752</v>
      </c>
      <c r="K317" s="26"/>
    </row>
    <row r="318" spans="1:11" ht="12.75" customHeight="1">
      <c r="A318" s="38" t="s">
        <v>135</v>
      </c>
      <c r="B318" s="81" t="s">
        <v>494</v>
      </c>
      <c r="C318" s="45" t="s">
        <v>92</v>
      </c>
      <c r="D318" s="269">
        <v>4</v>
      </c>
      <c r="E318" s="79">
        <v>113</v>
      </c>
      <c r="F318" s="42">
        <f t="shared" si="61"/>
        <v>452</v>
      </c>
      <c r="G318" s="60">
        <f t="shared" si="62"/>
        <v>146.9</v>
      </c>
      <c r="H318" s="42">
        <f t="shared" si="63"/>
        <v>587.6</v>
      </c>
      <c r="I318" s="61" t="s">
        <v>5</v>
      </c>
      <c r="J318" s="173"/>
      <c r="K318" s="26"/>
    </row>
    <row r="319" spans="1:11" ht="12.75" customHeight="1">
      <c r="A319" s="38" t="s">
        <v>136</v>
      </c>
      <c r="B319" s="81" t="s">
        <v>473</v>
      </c>
      <c r="C319" s="45" t="s">
        <v>92</v>
      </c>
      <c r="D319" s="269">
        <v>4</v>
      </c>
      <c r="E319" s="79">
        <v>20</v>
      </c>
      <c r="F319" s="42">
        <f t="shared" si="61"/>
        <v>80</v>
      </c>
      <c r="G319" s="60">
        <f t="shared" si="62"/>
        <v>26</v>
      </c>
      <c r="H319" s="42">
        <f t="shared" si="63"/>
        <v>104</v>
      </c>
      <c r="I319" s="61" t="s">
        <v>5</v>
      </c>
      <c r="J319" s="173"/>
      <c r="K319" s="26"/>
    </row>
    <row r="320" spans="1:11" ht="12.75" customHeight="1">
      <c r="A320" s="38" t="s">
        <v>498</v>
      </c>
      <c r="B320" s="81" t="s">
        <v>492</v>
      </c>
      <c r="C320" s="45" t="s">
        <v>92</v>
      </c>
      <c r="D320" s="269">
        <v>4</v>
      </c>
      <c r="E320" s="79">
        <v>33.98</v>
      </c>
      <c r="F320" s="42">
        <f t="shared" si="61"/>
        <v>135.92</v>
      </c>
      <c r="G320" s="60">
        <f t="shared" si="62"/>
        <v>44.174</v>
      </c>
      <c r="H320" s="42">
        <f t="shared" si="63"/>
        <v>176.696</v>
      </c>
      <c r="I320" s="61" t="s">
        <v>490</v>
      </c>
      <c r="J320" s="173">
        <v>12273</v>
      </c>
      <c r="K320" s="26"/>
    </row>
    <row r="321" spans="1:11" ht="12.75" customHeight="1">
      <c r="A321" s="38" t="s">
        <v>499</v>
      </c>
      <c r="B321" s="81" t="s">
        <v>493</v>
      </c>
      <c r="C321" s="45" t="s">
        <v>92</v>
      </c>
      <c r="D321" s="269">
        <v>1</v>
      </c>
      <c r="E321" s="79">
        <v>86.68</v>
      </c>
      <c r="F321" s="42">
        <f t="shared" si="61"/>
        <v>86.68</v>
      </c>
      <c r="G321" s="60">
        <f t="shared" si="62"/>
        <v>112.684</v>
      </c>
      <c r="H321" s="42">
        <f t="shared" si="63"/>
        <v>112.684</v>
      </c>
      <c r="I321" s="61" t="s">
        <v>168</v>
      </c>
      <c r="J321" s="125" t="s">
        <v>491</v>
      </c>
      <c r="K321" s="26"/>
    </row>
    <row r="322" spans="1:11" ht="12.75" customHeight="1">
      <c r="A322" s="38" t="s">
        <v>500</v>
      </c>
      <c r="B322" s="81" t="s">
        <v>489</v>
      </c>
      <c r="C322" s="45" t="s">
        <v>92</v>
      </c>
      <c r="D322" s="269">
        <v>4</v>
      </c>
      <c r="E322" s="79">
        <v>36.47</v>
      </c>
      <c r="F322" s="42">
        <f t="shared" si="61"/>
        <v>145.88</v>
      </c>
      <c r="G322" s="60">
        <f t="shared" si="62"/>
        <v>47.411</v>
      </c>
      <c r="H322" s="42">
        <f t="shared" si="63"/>
        <v>189.644</v>
      </c>
      <c r="I322" s="61" t="s">
        <v>490</v>
      </c>
      <c r="J322" s="125">
        <v>2371</v>
      </c>
      <c r="K322" s="26"/>
    </row>
    <row r="323" spans="1:11" ht="12.75" customHeight="1">
      <c r="A323" s="38" t="s">
        <v>501</v>
      </c>
      <c r="B323" s="81" t="s">
        <v>487</v>
      </c>
      <c r="C323" s="45" t="s">
        <v>92</v>
      </c>
      <c r="D323" s="269">
        <v>1</v>
      </c>
      <c r="E323" s="79">
        <v>58.39</v>
      </c>
      <c r="F323" s="42">
        <f t="shared" si="61"/>
        <v>58.39</v>
      </c>
      <c r="G323" s="60">
        <f t="shared" si="62"/>
        <v>75.907</v>
      </c>
      <c r="H323" s="42">
        <f t="shared" si="63"/>
        <v>75.907</v>
      </c>
      <c r="I323" s="61" t="s">
        <v>168</v>
      </c>
      <c r="J323" s="125" t="s">
        <v>488</v>
      </c>
      <c r="K323" s="26"/>
    </row>
    <row r="324" spans="1:11" ht="12.75" customHeight="1">
      <c r="A324" s="38" t="s">
        <v>502</v>
      </c>
      <c r="B324" s="81" t="s">
        <v>479</v>
      </c>
      <c r="C324" s="83" t="s">
        <v>49</v>
      </c>
      <c r="D324" s="269">
        <v>80</v>
      </c>
      <c r="E324" s="79">
        <v>6.9</v>
      </c>
      <c r="F324" s="42">
        <f t="shared" si="61"/>
        <v>552</v>
      </c>
      <c r="G324" s="60">
        <f t="shared" si="62"/>
        <v>8.97</v>
      </c>
      <c r="H324" s="42">
        <f t="shared" si="63"/>
        <v>717.6</v>
      </c>
      <c r="I324" s="61" t="s">
        <v>168</v>
      </c>
      <c r="J324" s="125" t="s">
        <v>480</v>
      </c>
      <c r="K324" s="26"/>
    </row>
    <row r="325" spans="1:11" ht="12.75" customHeight="1">
      <c r="A325" s="38" t="s">
        <v>503</v>
      </c>
      <c r="B325" s="81" t="s">
        <v>475</v>
      </c>
      <c r="C325" s="83" t="s">
        <v>49</v>
      </c>
      <c r="D325" s="269">
        <v>500</v>
      </c>
      <c r="E325" s="79">
        <v>2.45</v>
      </c>
      <c r="F325" s="42">
        <f t="shared" si="61"/>
        <v>1225</v>
      </c>
      <c r="G325" s="60">
        <f t="shared" si="62"/>
        <v>3.185</v>
      </c>
      <c r="H325" s="42">
        <f t="shared" si="63"/>
        <v>1592.5</v>
      </c>
      <c r="I325" s="61" t="s">
        <v>168</v>
      </c>
      <c r="J325" s="125" t="s">
        <v>486</v>
      </c>
      <c r="K325" s="26"/>
    </row>
    <row r="326" spans="1:11" ht="12.75" customHeight="1">
      <c r="A326" s="38" t="s">
        <v>504</v>
      </c>
      <c r="B326" s="81" t="s">
        <v>485</v>
      </c>
      <c r="C326" s="83" t="s">
        <v>49</v>
      </c>
      <c r="D326" s="269">
        <v>12</v>
      </c>
      <c r="E326" s="79">
        <v>6.2</v>
      </c>
      <c r="F326" s="42">
        <f t="shared" si="61"/>
        <v>74.4</v>
      </c>
      <c r="G326" s="60">
        <f t="shared" si="62"/>
        <v>8.06</v>
      </c>
      <c r="H326" s="42">
        <f t="shared" si="63"/>
        <v>96.72</v>
      </c>
      <c r="I326" s="61" t="s">
        <v>168</v>
      </c>
      <c r="J326" s="125" t="s">
        <v>484</v>
      </c>
      <c r="K326" s="26"/>
    </row>
    <row r="327" spans="1:11" ht="24.75" customHeight="1">
      <c r="A327" s="38" t="s">
        <v>505</v>
      </c>
      <c r="B327" s="81" t="s">
        <v>482</v>
      </c>
      <c r="C327" s="45" t="s">
        <v>92</v>
      </c>
      <c r="D327" s="269">
        <v>4</v>
      </c>
      <c r="E327" s="79">
        <v>76.71</v>
      </c>
      <c r="F327" s="42">
        <f t="shared" si="61"/>
        <v>306.84</v>
      </c>
      <c r="G327" s="60">
        <f t="shared" si="62"/>
        <v>99.723</v>
      </c>
      <c r="H327" s="42">
        <f t="shared" si="63"/>
        <v>398.892</v>
      </c>
      <c r="I327" s="61" t="s">
        <v>168</v>
      </c>
      <c r="J327" s="125" t="s">
        <v>483</v>
      </c>
      <c r="K327" s="26"/>
    </row>
    <row r="328" spans="1:11" ht="12.75" customHeight="1">
      <c r="A328" s="38" t="s">
        <v>506</v>
      </c>
      <c r="B328" s="81" t="s">
        <v>476</v>
      </c>
      <c r="C328" s="83" t="s">
        <v>49</v>
      </c>
      <c r="D328" s="269">
        <v>100</v>
      </c>
      <c r="E328" s="79">
        <v>4.92</v>
      </c>
      <c r="F328" s="42">
        <f t="shared" si="61"/>
        <v>492</v>
      </c>
      <c r="G328" s="60">
        <f t="shared" si="62"/>
        <v>6.396</v>
      </c>
      <c r="H328" s="42">
        <f t="shared" si="63"/>
        <v>639.6</v>
      </c>
      <c r="I328" s="61" t="s">
        <v>168</v>
      </c>
      <c r="J328" s="125" t="s">
        <v>481</v>
      </c>
      <c r="K328" s="26"/>
    </row>
    <row r="329" spans="1:11" ht="12.75" customHeight="1">
      <c r="A329" s="38" t="s">
        <v>507</v>
      </c>
      <c r="B329" s="81" t="s">
        <v>474</v>
      </c>
      <c r="C329" s="83" t="s">
        <v>49</v>
      </c>
      <c r="D329" s="269">
        <v>25</v>
      </c>
      <c r="E329" s="79">
        <v>6.723000000000001</v>
      </c>
      <c r="F329" s="42">
        <f t="shared" si="61"/>
        <v>168.075</v>
      </c>
      <c r="G329" s="60">
        <f t="shared" si="62"/>
        <v>8.7399</v>
      </c>
      <c r="H329" s="42">
        <f t="shared" si="63"/>
        <v>218.4975</v>
      </c>
      <c r="I329" s="61" t="s">
        <v>168</v>
      </c>
      <c r="J329" s="125"/>
      <c r="K329" s="26"/>
    </row>
    <row r="330" spans="1:13" ht="12.75">
      <c r="A330" s="58">
        <v>8</v>
      </c>
      <c r="B330" s="50" t="s">
        <v>29</v>
      </c>
      <c r="C330" s="35"/>
      <c r="D330" s="268"/>
      <c r="E330" s="52"/>
      <c r="F330" s="35"/>
      <c r="G330" s="53"/>
      <c r="H330" s="36">
        <f>SUM(H331:H333)</f>
        <v>4837.507</v>
      </c>
      <c r="I330" s="37"/>
      <c r="J330" s="33"/>
      <c r="L330" s="26"/>
      <c r="M330" s="26"/>
    </row>
    <row r="331" spans="1:11" ht="12.75" customHeight="1">
      <c r="A331" s="38" t="s">
        <v>138</v>
      </c>
      <c r="B331" s="81" t="s">
        <v>444</v>
      </c>
      <c r="C331" s="83" t="s">
        <v>38</v>
      </c>
      <c r="D331" s="269">
        <f>D313</f>
        <v>20.68</v>
      </c>
      <c r="E331" s="79">
        <v>7.19</v>
      </c>
      <c r="F331" s="42">
        <f>ROUND(D331*E331,4)</f>
        <v>148.6892</v>
      </c>
      <c r="G331" s="60">
        <f>ROUND(E331*$J$5,4)</f>
        <v>9.347</v>
      </c>
      <c r="H331" s="42">
        <f>ROUND(D331*G331,4)</f>
        <v>193.296</v>
      </c>
      <c r="I331" s="61" t="s">
        <v>168</v>
      </c>
      <c r="J331" s="125" t="s">
        <v>443</v>
      </c>
      <c r="K331" s="26"/>
    </row>
    <row r="332" spans="1:11" ht="12.75" customHeight="1">
      <c r="A332" s="38" t="s">
        <v>139</v>
      </c>
      <c r="B332" s="81" t="s">
        <v>446</v>
      </c>
      <c r="C332" s="83" t="s">
        <v>38</v>
      </c>
      <c r="D332" s="269">
        <v>293</v>
      </c>
      <c r="E332" s="79">
        <v>9.79</v>
      </c>
      <c r="F332" s="42">
        <f>ROUND(D332*E332,4)</f>
        <v>2868.47</v>
      </c>
      <c r="G332" s="60">
        <f>ROUND(E332*$J$5,4)</f>
        <v>12.727</v>
      </c>
      <c r="H332" s="42">
        <f>ROUND(D332*G332,4)</f>
        <v>3729.011</v>
      </c>
      <c r="I332" s="61" t="s">
        <v>168</v>
      </c>
      <c r="J332" s="125" t="s">
        <v>445</v>
      </c>
      <c r="K332" s="26"/>
    </row>
    <row r="333" spans="1:11" ht="12.75" customHeight="1">
      <c r="A333" s="38" t="s">
        <v>271</v>
      </c>
      <c r="B333" s="81" t="s">
        <v>448</v>
      </c>
      <c r="C333" s="83" t="s">
        <v>49</v>
      </c>
      <c r="D333" s="269">
        <v>220</v>
      </c>
      <c r="E333" s="79">
        <v>3.2</v>
      </c>
      <c r="F333" s="42">
        <f>ROUND(D333*E333,4)</f>
        <v>704</v>
      </c>
      <c r="G333" s="60">
        <f>ROUND(E333*$J$5,4)</f>
        <v>4.16</v>
      </c>
      <c r="H333" s="42">
        <f>ROUND(D333*G333,4)</f>
        <v>915.2</v>
      </c>
      <c r="I333" s="61" t="s">
        <v>168</v>
      </c>
      <c r="J333" s="125" t="s">
        <v>447</v>
      </c>
      <c r="K333" s="26"/>
    </row>
    <row r="334" spans="1:13" ht="12.75">
      <c r="A334" s="58">
        <v>9</v>
      </c>
      <c r="B334" s="50" t="s">
        <v>464</v>
      </c>
      <c r="C334" s="35"/>
      <c r="D334" s="268"/>
      <c r="E334" s="52"/>
      <c r="F334" s="35"/>
      <c r="G334" s="53"/>
      <c r="H334" s="36">
        <f>SUM(H335:H337)</f>
        <v>44379.56800000001</v>
      </c>
      <c r="I334" s="37"/>
      <c r="J334" s="33"/>
      <c r="L334" s="26"/>
      <c r="M334" s="26"/>
    </row>
    <row r="335" spans="1:11" ht="25.5" customHeight="1">
      <c r="A335" s="38" t="s">
        <v>141</v>
      </c>
      <c r="B335" s="81" t="s">
        <v>495</v>
      </c>
      <c r="C335" s="83" t="s">
        <v>49</v>
      </c>
      <c r="D335" s="269">
        <v>286.32</v>
      </c>
      <c r="E335" s="79">
        <v>112.76</v>
      </c>
      <c r="F335" s="42">
        <f>ROUND(D335*E335,4)</f>
        <v>32285.4432</v>
      </c>
      <c r="G335" s="60">
        <f>ROUND(E335*$J$5,4)</f>
        <v>146.588</v>
      </c>
      <c r="H335" s="42">
        <f>ROUND(D335*G335,4)</f>
        <v>41971.0762</v>
      </c>
      <c r="I335" s="61" t="s">
        <v>168</v>
      </c>
      <c r="J335" s="125" t="s">
        <v>449</v>
      </c>
      <c r="K335" s="26"/>
    </row>
    <row r="336" spans="1:11" ht="12.75" customHeight="1">
      <c r="A336" s="38" t="s">
        <v>198</v>
      </c>
      <c r="B336" s="81" t="s">
        <v>451</v>
      </c>
      <c r="C336" s="83" t="s">
        <v>38</v>
      </c>
      <c r="D336" s="269">
        <v>4.8</v>
      </c>
      <c r="E336" s="79">
        <v>210.17</v>
      </c>
      <c r="F336" s="42">
        <f>ROUND(D336*E336,4)</f>
        <v>1008.816</v>
      </c>
      <c r="G336" s="60">
        <f>ROUND(E336*$J$5,4)</f>
        <v>273.221</v>
      </c>
      <c r="H336" s="42">
        <f>ROUND(D336*G336,4)</f>
        <v>1311.4608</v>
      </c>
      <c r="I336" s="61" t="s">
        <v>168</v>
      </c>
      <c r="J336" s="125" t="s">
        <v>450</v>
      </c>
      <c r="K336" s="26"/>
    </row>
    <row r="337" spans="1:11" ht="12.75" customHeight="1">
      <c r="A337" s="38" t="s">
        <v>497</v>
      </c>
      <c r="B337" s="81" t="s">
        <v>453</v>
      </c>
      <c r="C337" s="83" t="s">
        <v>49</v>
      </c>
      <c r="D337" s="269">
        <v>3</v>
      </c>
      <c r="E337" s="79">
        <v>281.29</v>
      </c>
      <c r="F337" s="42">
        <f>ROUND(D337*E337,4)</f>
        <v>843.87</v>
      </c>
      <c r="G337" s="60">
        <f>ROUND(E337*$J$5,4)</f>
        <v>365.677</v>
      </c>
      <c r="H337" s="42">
        <f>ROUND(D337*G337,4)</f>
        <v>1097.031</v>
      </c>
      <c r="I337" s="61" t="s">
        <v>168</v>
      </c>
      <c r="J337" s="125" t="s">
        <v>452</v>
      </c>
      <c r="K337" s="26"/>
    </row>
    <row r="338" spans="1:13" ht="12.75">
      <c r="A338" s="58">
        <v>10</v>
      </c>
      <c r="B338" s="50" t="s">
        <v>465</v>
      </c>
      <c r="C338" s="35"/>
      <c r="D338" s="268"/>
      <c r="E338" s="52"/>
      <c r="F338" s="35"/>
      <c r="G338" s="53"/>
      <c r="H338" s="36">
        <f>SUM(H339:H341)</f>
        <v>7464.938</v>
      </c>
      <c r="I338" s="37"/>
      <c r="J338" s="33"/>
      <c r="L338" s="26"/>
      <c r="M338" s="26"/>
    </row>
    <row r="339" spans="1:11" ht="12.75" customHeight="1">
      <c r="A339" s="38" t="s">
        <v>143</v>
      </c>
      <c r="B339" s="81" t="s">
        <v>455</v>
      </c>
      <c r="C339" s="83" t="s">
        <v>41</v>
      </c>
      <c r="D339" s="269">
        <v>2</v>
      </c>
      <c r="E339" s="79">
        <v>804.95</v>
      </c>
      <c r="F339" s="42">
        <f>ROUND(D339*E339,4)</f>
        <v>1609.9</v>
      </c>
      <c r="G339" s="60">
        <f>ROUND(E339*$J$5,4)</f>
        <v>1046.435</v>
      </c>
      <c r="H339" s="42">
        <f>ROUND(D339*G339,4)</f>
        <v>2092.87</v>
      </c>
      <c r="I339" s="61" t="s">
        <v>168</v>
      </c>
      <c r="J339" s="125" t="s">
        <v>454</v>
      </c>
      <c r="K339" s="26"/>
    </row>
    <row r="340" spans="1:11" ht="12.75" customHeight="1">
      <c r="A340" s="38" t="s">
        <v>144</v>
      </c>
      <c r="B340" s="81" t="s">
        <v>457</v>
      </c>
      <c r="C340" s="83" t="s">
        <v>458</v>
      </c>
      <c r="D340" s="269">
        <v>1</v>
      </c>
      <c r="E340" s="79">
        <v>634.48</v>
      </c>
      <c r="F340" s="42">
        <f>ROUND(D340*E340,4)</f>
        <v>634.48</v>
      </c>
      <c r="G340" s="60">
        <f>ROUND(E340*$J$5,4)</f>
        <v>824.824</v>
      </c>
      <c r="H340" s="42">
        <f>ROUND(D340*G340,4)</f>
        <v>824.824</v>
      </c>
      <c r="I340" s="61" t="s">
        <v>168</v>
      </c>
      <c r="J340" s="125" t="s">
        <v>456</v>
      </c>
      <c r="K340" s="26"/>
    </row>
    <row r="341" spans="1:11" ht="12.75" customHeight="1">
      <c r="A341" s="38" t="s">
        <v>145</v>
      </c>
      <c r="B341" s="81" t="s">
        <v>460</v>
      </c>
      <c r="C341" s="83" t="s">
        <v>41</v>
      </c>
      <c r="D341" s="269">
        <v>2</v>
      </c>
      <c r="E341" s="79">
        <v>1748.94</v>
      </c>
      <c r="F341" s="42">
        <f>ROUND(D341*E341,4)</f>
        <v>3497.88</v>
      </c>
      <c r="G341" s="60">
        <f>ROUND(E341*$J$5,4)</f>
        <v>2273.622</v>
      </c>
      <c r="H341" s="42">
        <f>ROUND(D341*G341,4)</f>
        <v>4547.244</v>
      </c>
      <c r="I341" s="61" t="s">
        <v>168</v>
      </c>
      <c r="J341" s="125" t="s">
        <v>459</v>
      </c>
      <c r="K341" s="26"/>
    </row>
    <row r="342" spans="1:12" ht="12.75">
      <c r="A342" s="58">
        <v>11</v>
      </c>
      <c r="B342" s="50" t="s">
        <v>466</v>
      </c>
      <c r="C342" s="35"/>
      <c r="D342" s="268"/>
      <c r="E342" s="52"/>
      <c r="F342" s="35"/>
      <c r="G342" s="53"/>
      <c r="H342" s="36">
        <f>SUM(H343)</f>
        <v>1390.3825</v>
      </c>
      <c r="I342" s="37"/>
      <c r="J342" s="33"/>
      <c r="K342" s="26"/>
      <c r="L342" s="13" t="s">
        <v>642</v>
      </c>
    </row>
    <row r="343" spans="1:13" ht="12.75" customHeight="1">
      <c r="A343" s="38" t="s">
        <v>149</v>
      </c>
      <c r="B343" s="81" t="s">
        <v>43</v>
      </c>
      <c r="C343" s="83" t="s">
        <v>38</v>
      </c>
      <c r="D343" s="269">
        <v>427.81</v>
      </c>
      <c r="E343" s="79">
        <v>2.5</v>
      </c>
      <c r="F343" s="42">
        <f>ROUND(D343*E343,4)</f>
        <v>1069.525</v>
      </c>
      <c r="G343" s="60">
        <f>ROUND(E343*$J$5,4)</f>
        <v>3.25</v>
      </c>
      <c r="H343" s="42">
        <f>ROUND(D343*G343,4)</f>
        <v>1390.3825</v>
      </c>
      <c r="I343" s="61" t="s">
        <v>168</v>
      </c>
      <c r="J343" s="125" t="s">
        <v>90</v>
      </c>
      <c r="L343" s="26" t="s">
        <v>643</v>
      </c>
      <c r="M343" s="26"/>
    </row>
    <row r="344" spans="1:12" s="8" customFormat="1" ht="31.5" customHeight="1">
      <c r="A344" s="126"/>
      <c r="B344" s="106" t="s">
        <v>512</v>
      </c>
      <c r="C344" s="101"/>
      <c r="D344" s="10"/>
      <c r="E344" s="102" t="s">
        <v>110</v>
      </c>
      <c r="F344" s="102">
        <f>SUM(F297:F343)</f>
        <v>143587.83949999997</v>
      </c>
      <c r="G344" s="102" t="s">
        <v>511</v>
      </c>
      <c r="H344" s="102">
        <f>SUM(H296:H343)/2</f>
        <v>186664.19370000006</v>
      </c>
      <c r="I344" s="9"/>
      <c r="J344" s="127"/>
      <c r="K344" s="143">
        <f>F344*0.52/100</f>
        <v>746.6567653999998</v>
      </c>
      <c r="L344" s="8">
        <v>746.66</v>
      </c>
    </row>
    <row r="345" spans="1:13" s="8" customFormat="1" ht="31.5" customHeight="1">
      <c r="A345" s="295"/>
      <c r="B345" s="296"/>
      <c r="C345" s="296"/>
      <c r="D345" s="296"/>
      <c r="E345" s="296"/>
      <c r="F345" s="296"/>
      <c r="G345" s="296"/>
      <c r="H345" s="296"/>
      <c r="I345" s="296"/>
      <c r="J345" s="297"/>
      <c r="K345" s="143"/>
      <c r="L345" s="26"/>
      <c r="M345" s="26"/>
    </row>
    <row r="346" spans="1:11" s="8" customFormat="1" ht="31.5" customHeight="1">
      <c r="A346" s="126"/>
      <c r="B346" s="106" t="s">
        <v>571</v>
      </c>
      <c r="C346" s="101"/>
      <c r="D346" s="10"/>
      <c r="E346" s="102" t="s">
        <v>110</v>
      </c>
      <c r="F346" s="102">
        <f>F293+F344+F151</f>
        <v>1284845.9209000003</v>
      </c>
      <c r="G346" s="102" t="s">
        <v>511</v>
      </c>
      <c r="H346" s="102">
        <f>H293+H344+H151</f>
        <v>1670299.7048999998</v>
      </c>
      <c r="I346" s="9"/>
      <c r="J346" s="127"/>
      <c r="K346" s="143"/>
    </row>
    <row r="347" spans="1:10" ht="12.75">
      <c r="A347" s="194"/>
      <c r="B347" s="195"/>
      <c r="C347" s="196"/>
      <c r="D347" s="197"/>
      <c r="E347" s="198"/>
      <c r="F347" s="198"/>
      <c r="G347" s="198"/>
      <c r="H347" s="198"/>
      <c r="I347" s="199"/>
      <c r="J347" s="200"/>
    </row>
    <row r="348" spans="1:10" ht="12.75">
      <c r="A348" s="186"/>
      <c r="B348" s="182"/>
      <c r="C348" s="183"/>
      <c r="D348" s="80"/>
      <c r="E348" s="184"/>
      <c r="F348" s="184"/>
      <c r="G348" s="184"/>
      <c r="H348" s="184"/>
      <c r="I348" s="29"/>
      <c r="J348" s="185"/>
    </row>
    <row r="349" spans="1:10" ht="12.75">
      <c r="A349" s="181"/>
      <c r="B349" s="201"/>
      <c r="C349" s="183"/>
      <c r="D349" s="80"/>
      <c r="E349" s="184"/>
      <c r="F349" s="184"/>
      <c r="G349" s="184"/>
      <c r="H349" s="184"/>
      <c r="J349" s="185"/>
    </row>
    <row r="350" spans="1:10" ht="12.75">
      <c r="A350" s="181"/>
      <c r="B350" s="202"/>
      <c r="C350" s="183"/>
      <c r="D350" s="80"/>
      <c r="E350" s="184"/>
      <c r="F350" s="184"/>
      <c r="G350" s="184"/>
      <c r="H350" s="184"/>
      <c r="J350" s="185"/>
    </row>
    <row r="351" spans="1:10" ht="12.75">
      <c r="A351" s="181"/>
      <c r="B351" s="182"/>
      <c r="C351" s="183"/>
      <c r="D351" s="80"/>
      <c r="E351" s="184"/>
      <c r="F351" s="184"/>
      <c r="G351" s="184"/>
      <c r="H351" s="184"/>
      <c r="J351" s="185"/>
    </row>
    <row r="352" spans="1:10" ht="12.75">
      <c r="A352" s="181"/>
      <c r="B352" s="182"/>
      <c r="C352" s="183"/>
      <c r="D352" s="80"/>
      <c r="E352" s="184"/>
      <c r="F352" s="184"/>
      <c r="G352" s="184"/>
      <c r="H352" s="184"/>
      <c r="J352" s="185"/>
    </row>
    <row r="353" spans="1:10" ht="13.5" thickBot="1">
      <c r="A353" s="187"/>
      <c r="B353" s="188"/>
      <c r="C353" s="189"/>
      <c r="D353" s="190"/>
      <c r="E353" s="191"/>
      <c r="F353" s="191"/>
      <c r="G353" s="191"/>
      <c r="H353" s="191"/>
      <c r="I353" s="192"/>
      <c r="J353" s="193"/>
    </row>
    <row r="354" spans="1:10" ht="12.75">
      <c r="A354" s="181"/>
      <c r="B354" s="182"/>
      <c r="C354" s="183"/>
      <c r="D354" s="80"/>
      <c r="E354" s="184"/>
      <c r="F354" s="184"/>
      <c r="G354" s="184"/>
      <c r="H354" s="184"/>
      <c r="J354" s="185"/>
    </row>
    <row r="355" spans="1:10" ht="12.75">
      <c r="A355" s="181"/>
      <c r="B355" s="182"/>
      <c r="C355" s="183"/>
      <c r="D355" s="80"/>
      <c r="E355" s="184"/>
      <c r="F355" s="184"/>
      <c r="G355" s="184"/>
      <c r="H355" s="184"/>
      <c r="J355" s="185"/>
    </row>
    <row r="356" spans="1:10" ht="13.5" thickBot="1">
      <c r="A356" s="187"/>
      <c r="B356" s="188"/>
      <c r="C356" s="189"/>
      <c r="D356" s="190"/>
      <c r="E356" s="191"/>
      <c r="F356" s="191"/>
      <c r="G356" s="191"/>
      <c r="H356" s="191"/>
      <c r="I356" s="192"/>
      <c r="J356" s="193"/>
    </row>
  </sheetData>
  <sheetProtection/>
  <mergeCells count="32">
    <mergeCell ref="A345:J345"/>
    <mergeCell ref="G4:H4"/>
    <mergeCell ref="G5:H5"/>
    <mergeCell ref="A6:A7"/>
    <mergeCell ref="C6:C7"/>
    <mergeCell ref="B6:B7"/>
    <mergeCell ref="A5:F5"/>
    <mergeCell ref="J6:J7"/>
    <mergeCell ref="E6:F6"/>
    <mergeCell ref="I6:I7"/>
    <mergeCell ref="D6:D7"/>
    <mergeCell ref="G6:H6"/>
    <mergeCell ref="G1:H1"/>
    <mergeCell ref="A1:F1"/>
    <mergeCell ref="A4:F4"/>
    <mergeCell ref="B2:F2"/>
    <mergeCell ref="A152:A153"/>
    <mergeCell ref="B152:B153"/>
    <mergeCell ref="C152:C153"/>
    <mergeCell ref="D152:D153"/>
    <mergeCell ref="E152:F152"/>
    <mergeCell ref="G152:H152"/>
    <mergeCell ref="I152:I153"/>
    <mergeCell ref="J152:J153"/>
    <mergeCell ref="E294:F294"/>
    <mergeCell ref="G294:H294"/>
    <mergeCell ref="I294:I295"/>
    <mergeCell ref="J294:J295"/>
    <mergeCell ref="A294:A295"/>
    <mergeCell ref="B294:B295"/>
    <mergeCell ref="C294:C295"/>
    <mergeCell ref="D294:D295"/>
  </mergeCells>
  <conditionalFormatting sqref="D188:E188 D177:E181 D176 D172:D174 C28:C32 D34 D44:E44 D35:E39 D24:D26 C162:C166">
    <cfRule type="cellIs" priority="1" dxfId="0" operator="equal" stopIfTrue="1">
      <formula>0</formula>
    </cfRule>
  </conditionalFormatting>
  <printOptions horizontalCentered="1"/>
  <pageMargins left="0.1968503937007874" right="0.1968503937007874" top="0.1968503937007874" bottom="0.3937007874015748" header="0" footer="0"/>
  <pageSetup fitToHeight="4" horizontalDpi="600" verticalDpi="600" orientation="landscape" paperSize="9" scale="63" r:id="rId2"/>
  <headerFooter alignWithMargins="0">
    <oddFooter>&amp;CPágina &amp;P</oddFooter>
  </headerFooter>
  <rowBreaks count="2" manualBreakCount="2">
    <brk id="151" max="9" man="1"/>
    <brk id="293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showZeros="0" view="pageBreakPreview" zoomScale="75" zoomScaleSheetLayoutView="75" workbookViewId="0" topLeftCell="A1">
      <selection activeCell="D49" sqref="D49"/>
    </sheetView>
  </sheetViews>
  <sheetFormatPr defaultColWidth="9.140625" defaultRowHeight="12.75"/>
  <cols>
    <col min="1" max="1" width="10.00390625" style="2" customWidth="1"/>
    <col min="2" max="2" width="48.28125" style="2" customWidth="1"/>
    <col min="3" max="3" width="20.7109375" style="7" customWidth="1"/>
    <col min="4" max="4" width="20.7109375" style="15" customWidth="1"/>
    <col min="5" max="7" width="20.7109375" style="2" customWidth="1"/>
    <col min="8" max="8" width="20.7109375" style="238" customWidth="1"/>
    <col min="9" max="14" width="20.7109375" style="2" hidden="1" customWidth="1"/>
    <col min="15" max="16384" width="9.140625" style="2" customWidth="1"/>
  </cols>
  <sheetData>
    <row r="1" spans="1:14" ht="21.75" customHeight="1">
      <c r="A1" s="261" t="s">
        <v>52</v>
      </c>
      <c r="B1" s="262"/>
      <c r="C1" s="262"/>
      <c r="D1" s="262"/>
      <c r="E1" s="262"/>
      <c r="F1" s="262"/>
      <c r="G1" s="262"/>
      <c r="H1" s="263"/>
      <c r="I1" s="245"/>
      <c r="J1" s="245"/>
      <c r="K1" s="245"/>
      <c r="L1" s="245"/>
      <c r="M1" s="245"/>
      <c r="N1" s="246"/>
    </row>
    <row r="2" spans="1:14" ht="18" customHeight="1">
      <c r="A2" s="302" t="s">
        <v>551</v>
      </c>
      <c r="B2" s="303"/>
      <c r="C2" s="303"/>
      <c r="D2" s="303"/>
      <c r="E2" s="303"/>
      <c r="F2" s="303"/>
      <c r="G2" s="303"/>
      <c r="H2" s="304"/>
      <c r="I2" s="247"/>
      <c r="J2" s="247"/>
      <c r="K2" s="247"/>
      <c r="L2" s="247"/>
      <c r="M2" s="247"/>
      <c r="N2" s="248"/>
    </row>
    <row r="3" spans="1:14" ht="18" customHeight="1">
      <c r="A3" s="305" t="s">
        <v>496</v>
      </c>
      <c r="B3" s="306"/>
      <c r="C3" s="306"/>
      <c r="D3" s="306"/>
      <c r="E3" s="306"/>
      <c r="F3" s="306"/>
      <c r="G3" s="306"/>
      <c r="H3" s="307"/>
      <c r="I3" s="249"/>
      <c r="J3" s="249"/>
      <c r="K3" s="249"/>
      <c r="L3" s="249"/>
      <c r="M3" s="249"/>
      <c r="N3" s="250"/>
    </row>
    <row r="4" spans="1:14" ht="36" customHeight="1">
      <c r="A4" s="63" t="s">
        <v>36</v>
      </c>
      <c r="B4" s="64" t="s">
        <v>53</v>
      </c>
      <c r="C4" s="65" t="s">
        <v>54</v>
      </c>
      <c r="D4" s="66" t="s">
        <v>55</v>
      </c>
      <c r="E4" s="69" t="s">
        <v>56</v>
      </c>
      <c r="F4" s="69" t="s">
        <v>57</v>
      </c>
      <c r="G4" s="69" t="s">
        <v>58</v>
      </c>
      <c r="H4" s="236" t="s">
        <v>59</v>
      </c>
      <c r="I4" s="226"/>
      <c r="J4" s="69"/>
      <c r="K4" s="69"/>
      <c r="L4" s="69"/>
      <c r="M4" s="69"/>
      <c r="N4" s="115"/>
    </row>
    <row r="5" spans="1:14" ht="14.25" customHeight="1">
      <c r="A5" s="317">
        <v>1</v>
      </c>
      <c r="B5" s="316" t="str">
        <f>'Planilha '!B9</f>
        <v>SERVIÇOS PRELIMINARES</v>
      </c>
      <c r="C5" s="157">
        <f>C6/$C$46</f>
        <v>0.08170076405895649</v>
      </c>
      <c r="D5" s="128">
        <f aca="true" t="shared" si="0" ref="D5:D30">SUM(E5:N5)</f>
        <v>1</v>
      </c>
      <c r="E5" s="4">
        <v>1</v>
      </c>
      <c r="F5" s="124"/>
      <c r="G5" s="31"/>
      <c r="H5" s="32"/>
      <c r="I5" s="227"/>
      <c r="J5" s="31"/>
      <c r="K5" s="31"/>
      <c r="L5" s="31"/>
      <c r="M5" s="31"/>
      <c r="N5" s="32"/>
    </row>
    <row r="6" spans="1:14" ht="14.25" customHeight="1">
      <c r="A6" s="311"/>
      <c r="B6" s="309"/>
      <c r="C6" s="158">
        <f>'Planilha '!H9</f>
        <v>49740.615000000005</v>
      </c>
      <c r="D6" s="159">
        <f t="shared" si="0"/>
        <v>49740.615000000005</v>
      </c>
      <c r="E6" s="161">
        <f>E5*$C$6</f>
        <v>49740.615000000005</v>
      </c>
      <c r="F6" s="161">
        <f>F5*$C$6</f>
        <v>0</v>
      </c>
      <c r="G6" s="161">
        <f>G5*$C$6</f>
        <v>0</v>
      </c>
      <c r="H6" s="162"/>
      <c r="I6" s="223"/>
      <c r="J6" s="161"/>
      <c r="K6" s="161"/>
      <c r="L6" s="161"/>
      <c r="M6" s="161"/>
      <c r="N6" s="162"/>
    </row>
    <row r="7" spans="1:14" ht="14.25" customHeight="1">
      <c r="A7" s="317">
        <v>2</v>
      </c>
      <c r="B7" s="318" t="s">
        <v>257</v>
      </c>
      <c r="C7" s="157">
        <f>C8/$C$46</f>
        <v>0.10342371517586466</v>
      </c>
      <c r="D7" s="128">
        <f t="shared" si="0"/>
        <v>1</v>
      </c>
      <c r="E7" s="4">
        <v>0.25</v>
      </c>
      <c r="F7" s="4">
        <v>0.25</v>
      </c>
      <c r="G7" s="4">
        <v>0.25</v>
      </c>
      <c r="H7" s="27">
        <v>0.25</v>
      </c>
      <c r="I7" s="228"/>
      <c r="J7" s="4"/>
      <c r="K7" s="4"/>
      <c r="L7" s="4"/>
      <c r="M7" s="4"/>
      <c r="N7" s="27"/>
    </row>
    <row r="8" spans="1:17" ht="14.25" customHeight="1">
      <c r="A8" s="311"/>
      <c r="B8" s="309"/>
      <c r="C8" s="158">
        <f>'Planilha '!H27</f>
        <v>62965.863999999994</v>
      </c>
      <c r="D8" s="159">
        <f t="shared" si="0"/>
        <v>62965.863999999994</v>
      </c>
      <c r="E8" s="161">
        <f>E7*$C$8</f>
        <v>15741.465999999999</v>
      </c>
      <c r="F8" s="161">
        <f>F7*$C$8</f>
        <v>15741.465999999999</v>
      </c>
      <c r="G8" s="161">
        <f>G7*$C$8</f>
        <v>15741.465999999999</v>
      </c>
      <c r="H8" s="162">
        <f>H7*$C$8</f>
        <v>15741.465999999999</v>
      </c>
      <c r="I8" s="223"/>
      <c r="J8" s="161"/>
      <c r="K8" s="161"/>
      <c r="L8" s="161"/>
      <c r="M8" s="161"/>
      <c r="N8" s="162"/>
      <c r="Q8" s="316" t="str">
        <f>'Planilha '!B27</f>
        <v>ADMINISTRAÇÃO LOCAL (ENCARGOS SOCIAIS - MENSAL = 85% E HORISTA = 132,15%)</v>
      </c>
    </row>
    <row r="9" spans="1:17" ht="14.25" customHeight="1">
      <c r="A9" s="317">
        <v>3</v>
      </c>
      <c r="B9" s="316" t="str">
        <f>'Planilha '!B33</f>
        <v>REFORÇO FUNDAÇÃO</v>
      </c>
      <c r="C9" s="157">
        <f>C10/$C$46</f>
        <v>0.06495404639986967</v>
      </c>
      <c r="D9" s="128">
        <f t="shared" si="0"/>
        <v>1</v>
      </c>
      <c r="E9" s="4">
        <v>1</v>
      </c>
      <c r="F9" s="161"/>
      <c r="G9" s="161"/>
      <c r="H9" s="162"/>
      <c r="I9" s="223"/>
      <c r="J9" s="161"/>
      <c r="K9" s="161"/>
      <c r="L9" s="161"/>
      <c r="M9" s="161"/>
      <c r="N9" s="162"/>
      <c r="Q9" s="309"/>
    </row>
    <row r="10" spans="1:14" ht="14.25" customHeight="1">
      <c r="A10" s="311"/>
      <c r="B10" s="309"/>
      <c r="C10" s="158">
        <f>'Planilha '!H33</f>
        <v>39544.969399999994</v>
      </c>
      <c r="D10" s="159">
        <f t="shared" si="0"/>
        <v>39544.969399999994</v>
      </c>
      <c r="E10" s="161">
        <f>E9*C10</f>
        <v>39544.969399999994</v>
      </c>
      <c r="F10" s="161">
        <f>F9*C10</f>
        <v>0</v>
      </c>
      <c r="G10" s="161"/>
      <c r="H10" s="162"/>
      <c r="I10" s="223"/>
      <c r="J10" s="161"/>
      <c r="K10" s="161"/>
      <c r="L10" s="161"/>
      <c r="M10" s="161"/>
      <c r="N10" s="162"/>
    </row>
    <row r="11" spans="1:17" ht="14.25" customHeight="1">
      <c r="A11" s="317">
        <v>4</v>
      </c>
      <c r="B11" s="319" t="str">
        <f>'Planilha '!B40</f>
        <v>ESTRUTURA DE CONCRETO</v>
      </c>
      <c r="C11" s="157">
        <f>C12/$C$46</f>
        <v>0.20610810621748674</v>
      </c>
      <c r="D11" s="128">
        <f t="shared" si="0"/>
        <v>1</v>
      </c>
      <c r="E11" s="161"/>
      <c r="F11" s="4">
        <v>0.5</v>
      </c>
      <c r="G11" s="4">
        <v>0.5</v>
      </c>
      <c r="H11" s="162"/>
      <c r="I11" s="223"/>
      <c r="J11" s="161"/>
      <c r="K11" s="161"/>
      <c r="L11" s="161"/>
      <c r="M11" s="161"/>
      <c r="N11" s="162"/>
      <c r="Q11" s="254" t="s">
        <v>631</v>
      </c>
    </row>
    <row r="12" spans="1:14" ht="14.25" customHeight="1">
      <c r="A12" s="311"/>
      <c r="B12" s="320"/>
      <c r="C12" s="158">
        <f>'Planilha '!H40</f>
        <v>125481.61670000001</v>
      </c>
      <c r="D12" s="159">
        <f t="shared" si="0"/>
        <v>125481.61670000001</v>
      </c>
      <c r="E12" s="161">
        <f>E11*$C$12</f>
        <v>0</v>
      </c>
      <c r="F12" s="161">
        <f>F11*$C$12</f>
        <v>62740.80835000001</v>
      </c>
      <c r="G12" s="161">
        <f>G11*$C$12</f>
        <v>62740.80835000001</v>
      </c>
      <c r="H12" s="162"/>
      <c r="I12" s="223"/>
      <c r="J12" s="161"/>
      <c r="K12" s="161"/>
      <c r="L12" s="161"/>
      <c r="M12" s="161"/>
      <c r="N12" s="162"/>
    </row>
    <row r="13" spans="1:14" ht="14.25" customHeight="1">
      <c r="A13" s="317">
        <v>5</v>
      </c>
      <c r="B13" s="319" t="str">
        <f>'Planilha '!B45</f>
        <v>ALVENARIAS</v>
      </c>
      <c r="C13" s="157">
        <f>C14/$C$46</f>
        <v>0.025743857723230016</v>
      </c>
      <c r="D13" s="128">
        <f t="shared" si="0"/>
        <v>1</v>
      </c>
      <c r="E13" s="31"/>
      <c r="F13" s="4">
        <v>0.5</v>
      </c>
      <c r="G13" s="4">
        <v>0.5</v>
      </c>
      <c r="H13" s="32"/>
      <c r="I13" s="228"/>
      <c r="J13" s="161"/>
      <c r="K13" s="161"/>
      <c r="L13" s="161"/>
      <c r="M13" s="161"/>
      <c r="N13" s="162"/>
    </row>
    <row r="14" spans="1:14" ht="14.25" customHeight="1">
      <c r="A14" s="311"/>
      <c r="B14" s="320"/>
      <c r="C14" s="158">
        <f>'Planilha '!H45</f>
        <v>15673.2355</v>
      </c>
      <c r="D14" s="159">
        <f t="shared" si="0"/>
        <v>15673.2355</v>
      </c>
      <c r="E14" s="161">
        <f>E13*$C$14</f>
        <v>0</v>
      </c>
      <c r="F14" s="161">
        <f>F13*$C$14</f>
        <v>7836.61775</v>
      </c>
      <c r="G14" s="161">
        <f>G13*$C$14</f>
        <v>7836.61775</v>
      </c>
      <c r="H14" s="162">
        <f>H13*$C$14</f>
        <v>0</v>
      </c>
      <c r="I14" s="223"/>
      <c r="J14" s="161"/>
      <c r="K14" s="161"/>
      <c r="L14" s="161"/>
      <c r="M14" s="161"/>
      <c r="N14" s="162"/>
    </row>
    <row r="15" spans="1:14" ht="14.25" customHeight="1">
      <c r="A15" s="317">
        <v>6</v>
      </c>
      <c r="B15" s="319" t="str">
        <f>'Planilha '!B48</f>
        <v>COBERTURA</v>
      </c>
      <c r="C15" s="157">
        <f>C16/$C$46</f>
        <v>0.010943654111674953</v>
      </c>
      <c r="D15" s="128">
        <f t="shared" si="0"/>
        <v>1</v>
      </c>
      <c r="E15" s="31"/>
      <c r="F15" s="31"/>
      <c r="G15" s="31"/>
      <c r="H15" s="27">
        <v>1</v>
      </c>
      <c r="I15" s="228"/>
      <c r="J15" s="4"/>
      <c r="K15" s="4"/>
      <c r="L15" s="161"/>
      <c r="M15" s="161"/>
      <c r="N15" s="162"/>
    </row>
    <row r="16" spans="1:14" ht="14.25" customHeight="1">
      <c r="A16" s="311"/>
      <c r="B16" s="320"/>
      <c r="C16" s="158">
        <f>'Planilha '!H48</f>
        <v>6662.656000000001</v>
      </c>
      <c r="D16" s="159">
        <f t="shared" si="0"/>
        <v>6662.656000000001</v>
      </c>
      <c r="E16" s="161">
        <f>E15*$C$16</f>
        <v>0</v>
      </c>
      <c r="F16" s="161">
        <f>F15*$C$16</f>
        <v>0</v>
      </c>
      <c r="G16" s="161">
        <f>G15*$C$16</f>
        <v>0</v>
      </c>
      <c r="H16" s="162">
        <f>H15*$C$16</f>
        <v>6662.656000000001</v>
      </c>
      <c r="I16" s="223"/>
      <c r="J16" s="161"/>
      <c r="K16" s="161"/>
      <c r="L16" s="161"/>
      <c r="M16" s="161"/>
      <c r="N16" s="162"/>
    </row>
    <row r="17" spans="1:14" ht="14.25" customHeight="1">
      <c r="A17" s="317">
        <v>7</v>
      </c>
      <c r="B17" s="316" t="str">
        <f>'Planilha '!B52</f>
        <v>ESQUADRIAS E VIDROS</v>
      </c>
      <c r="C17" s="157">
        <f>C18/$C$46</f>
        <v>0.062009147890892916</v>
      </c>
      <c r="D17" s="128">
        <f t="shared" si="0"/>
        <v>1</v>
      </c>
      <c r="E17" s="161"/>
      <c r="F17" s="161"/>
      <c r="G17" s="4">
        <v>0.5</v>
      </c>
      <c r="H17" s="27">
        <v>0.5</v>
      </c>
      <c r="I17" s="223"/>
      <c r="J17" s="4"/>
      <c r="K17" s="4"/>
      <c r="L17" s="161"/>
      <c r="M17" s="161"/>
      <c r="N17" s="162"/>
    </row>
    <row r="18" spans="1:14" ht="14.25" customHeight="1">
      <c r="A18" s="311"/>
      <c r="B18" s="309"/>
      <c r="C18" s="158">
        <f>'Planilha '!H52</f>
        <v>37752.0723</v>
      </c>
      <c r="D18" s="159">
        <f t="shared" si="0"/>
        <v>37752.0723</v>
      </c>
      <c r="E18" s="161">
        <f>E17*$C$18</f>
        <v>0</v>
      </c>
      <c r="F18" s="161">
        <f>F17*$C$18</f>
        <v>0</v>
      </c>
      <c r="G18" s="161">
        <f>G17*$C$18</f>
        <v>18876.03615</v>
      </c>
      <c r="H18" s="162">
        <f>H17*$C$18</f>
        <v>18876.03615</v>
      </c>
      <c r="I18" s="223"/>
      <c r="J18" s="161"/>
      <c r="K18" s="161"/>
      <c r="L18" s="161"/>
      <c r="M18" s="161"/>
      <c r="N18" s="162"/>
    </row>
    <row r="19" spans="1:14" ht="14.25" customHeight="1">
      <c r="A19" s="317">
        <v>8</v>
      </c>
      <c r="B19" s="316" t="str">
        <f>'Planilha '!B64</f>
        <v>INSTALAÇÕES ELÉTRICAS</v>
      </c>
      <c r="C19" s="157">
        <f>C20/$C$46</f>
        <v>0.018827363353443722</v>
      </c>
      <c r="D19" s="128">
        <f t="shared" si="0"/>
        <v>1</v>
      </c>
      <c r="E19" s="28">
        <v>0.2</v>
      </c>
      <c r="F19" s="28">
        <v>0.2</v>
      </c>
      <c r="G19" s="28">
        <v>0.3</v>
      </c>
      <c r="H19" s="111">
        <v>0.3</v>
      </c>
      <c r="I19" s="227"/>
      <c r="J19" s="4"/>
      <c r="K19" s="4"/>
      <c r="L19" s="4"/>
      <c r="M19" s="4"/>
      <c r="N19" s="32"/>
    </row>
    <row r="20" spans="1:14" ht="14.25" customHeight="1">
      <c r="A20" s="311"/>
      <c r="B20" s="309"/>
      <c r="C20" s="158">
        <f>'Planilha '!H64</f>
        <v>11462.373</v>
      </c>
      <c r="D20" s="159">
        <f t="shared" si="0"/>
        <v>11462.373</v>
      </c>
      <c r="E20" s="161">
        <f>E19*$C$20</f>
        <v>2292.4746</v>
      </c>
      <c r="F20" s="161">
        <f>F19*$C$20</f>
        <v>2292.4746</v>
      </c>
      <c r="G20" s="161">
        <f>G19*$C$20</f>
        <v>3438.7119</v>
      </c>
      <c r="H20" s="162">
        <f>H19*$C$20</f>
        <v>3438.7119</v>
      </c>
      <c r="I20" s="223"/>
      <c r="J20" s="161"/>
      <c r="K20" s="161"/>
      <c r="L20" s="161"/>
      <c r="M20" s="161"/>
      <c r="N20" s="162"/>
    </row>
    <row r="21" spans="1:14" ht="14.25" customHeight="1">
      <c r="A21" s="317">
        <v>9</v>
      </c>
      <c r="B21" s="316" t="str">
        <f>'Planilha '!B79</f>
        <v>INSTALAÇÕES HIDRO-SANITÁRIAS</v>
      </c>
      <c r="C21" s="157">
        <f>C22/$C$46</f>
        <v>0.11515433075134615</v>
      </c>
      <c r="D21" s="128">
        <f t="shared" si="0"/>
        <v>1</v>
      </c>
      <c r="E21" s="28">
        <v>0.2</v>
      </c>
      <c r="F21" s="28">
        <v>0.2</v>
      </c>
      <c r="G21" s="28">
        <v>0.2</v>
      </c>
      <c r="H21" s="111">
        <v>0.4</v>
      </c>
      <c r="I21" s="223"/>
      <c r="J21" s="28"/>
      <c r="K21" s="28"/>
      <c r="L21" s="28"/>
      <c r="M21" s="28"/>
      <c r="N21" s="27"/>
    </row>
    <row r="22" spans="1:14" ht="14.25" customHeight="1">
      <c r="A22" s="311"/>
      <c r="B22" s="309"/>
      <c r="C22" s="158">
        <f>'Planilha '!H79</f>
        <v>70107.6336</v>
      </c>
      <c r="D22" s="159">
        <f t="shared" si="0"/>
        <v>70107.6336</v>
      </c>
      <c r="E22" s="161">
        <f>E21*$C$22</f>
        <v>14021.526720000002</v>
      </c>
      <c r="F22" s="161">
        <f>F21*$C$22</f>
        <v>14021.526720000002</v>
      </c>
      <c r="G22" s="161">
        <f>G21*$C$22</f>
        <v>14021.526720000002</v>
      </c>
      <c r="H22" s="162">
        <f>H21*$C$22</f>
        <v>28043.053440000003</v>
      </c>
      <c r="I22" s="223"/>
      <c r="J22" s="161"/>
      <c r="K22" s="161"/>
      <c r="L22" s="161"/>
      <c r="M22" s="161"/>
      <c r="N22" s="162"/>
    </row>
    <row r="23" spans="1:14" ht="14.25" customHeight="1">
      <c r="A23" s="317">
        <v>10</v>
      </c>
      <c r="B23" s="316" t="str">
        <f>'Planilha '!B122</f>
        <v>REVESTIMENTOS</v>
      </c>
      <c r="C23" s="157">
        <f>C24/$C$46</f>
        <v>0.06097042126045831</v>
      </c>
      <c r="D23" s="128">
        <f t="shared" si="0"/>
        <v>1</v>
      </c>
      <c r="E23" s="124"/>
      <c r="F23" s="124"/>
      <c r="G23" s="28">
        <v>0.5</v>
      </c>
      <c r="H23" s="111">
        <v>0.5</v>
      </c>
      <c r="I23" s="223"/>
      <c r="J23" s="161"/>
      <c r="K23" s="161"/>
      <c r="L23" s="161"/>
      <c r="M23" s="28"/>
      <c r="N23" s="27"/>
    </row>
    <row r="24" spans="1:14" ht="14.25" customHeight="1">
      <c r="A24" s="311"/>
      <c r="B24" s="309"/>
      <c r="C24" s="158">
        <f>'Planilha '!H122</f>
        <v>37119.680400000005</v>
      </c>
      <c r="D24" s="159">
        <f t="shared" si="0"/>
        <v>37119.680400000005</v>
      </c>
      <c r="E24" s="161">
        <f>E23*$C$24</f>
        <v>0</v>
      </c>
      <c r="F24" s="161">
        <f>F23*$C$24</f>
        <v>0</v>
      </c>
      <c r="G24" s="161">
        <f>G23*$C$24</f>
        <v>18559.840200000002</v>
      </c>
      <c r="H24" s="162">
        <f>H23*$C$24</f>
        <v>18559.840200000002</v>
      </c>
      <c r="I24" s="223"/>
      <c r="J24" s="161"/>
      <c r="K24" s="161"/>
      <c r="L24" s="161"/>
      <c r="M24" s="161"/>
      <c r="N24" s="162"/>
    </row>
    <row r="25" spans="1:14" ht="14.25" customHeight="1">
      <c r="A25" s="317">
        <v>11</v>
      </c>
      <c r="B25" s="316" t="str">
        <f>'Planilha '!B128</f>
        <v>PISOS E RODAPÉ</v>
      </c>
      <c r="C25" s="157">
        <f>C26/$C$46</f>
        <v>0.12103576512440568</v>
      </c>
      <c r="D25" s="128">
        <f t="shared" si="0"/>
        <v>1</v>
      </c>
      <c r="E25" s="124"/>
      <c r="F25" s="124"/>
      <c r="G25" s="28">
        <v>0.5</v>
      </c>
      <c r="H25" s="111">
        <v>0.5</v>
      </c>
      <c r="I25" s="229"/>
      <c r="J25" s="28"/>
      <c r="K25" s="28"/>
      <c r="L25" s="28"/>
      <c r="M25" s="28"/>
      <c r="N25" s="162"/>
    </row>
    <row r="26" spans="1:14" ht="14.25" customHeight="1">
      <c r="A26" s="311"/>
      <c r="B26" s="309"/>
      <c r="C26" s="158">
        <f>'Planilha '!H128</f>
        <v>73688.33649999999</v>
      </c>
      <c r="D26" s="159">
        <f t="shared" si="0"/>
        <v>73688.33649999999</v>
      </c>
      <c r="E26" s="161">
        <f>E25*$C$26</f>
        <v>0</v>
      </c>
      <c r="F26" s="161">
        <f>F25*$C$26</f>
        <v>0</v>
      </c>
      <c r="G26" s="161">
        <f>G25*$C$26</f>
        <v>36844.168249999995</v>
      </c>
      <c r="H26" s="162">
        <f>H25*$C$26</f>
        <v>36844.168249999995</v>
      </c>
      <c r="I26" s="223"/>
      <c r="J26" s="161"/>
      <c r="K26" s="161"/>
      <c r="L26" s="161"/>
      <c r="M26" s="161"/>
      <c r="N26" s="162"/>
    </row>
    <row r="27" spans="1:14" ht="14.25" customHeight="1">
      <c r="A27" s="317">
        <v>12</v>
      </c>
      <c r="B27" s="316" t="str">
        <f>'Planilha '!B135</f>
        <v>PINTURA</v>
      </c>
      <c r="C27" s="157">
        <f>C28/$C$46</f>
        <v>0.1063922906808704</v>
      </c>
      <c r="D27" s="128">
        <f t="shared" si="0"/>
        <v>1</v>
      </c>
      <c r="E27" s="124"/>
      <c r="F27" s="124"/>
      <c r="G27" s="124"/>
      <c r="H27" s="111">
        <v>1</v>
      </c>
      <c r="I27" s="229"/>
      <c r="J27" s="28"/>
      <c r="K27" s="28"/>
      <c r="L27" s="28"/>
      <c r="M27" s="28"/>
      <c r="N27" s="162"/>
    </row>
    <row r="28" spans="1:14" ht="14.25" customHeight="1">
      <c r="A28" s="311"/>
      <c r="B28" s="309"/>
      <c r="C28" s="158">
        <f>'Planilha '!H135</f>
        <v>64773.176</v>
      </c>
      <c r="D28" s="159">
        <f t="shared" si="0"/>
        <v>64773.176</v>
      </c>
      <c r="E28" s="161">
        <f>E27*$C$28</f>
        <v>0</v>
      </c>
      <c r="F28" s="161">
        <f>F27*$C$28</f>
        <v>0</v>
      </c>
      <c r="G28" s="161">
        <f>G27*$C$28</f>
        <v>0</v>
      </c>
      <c r="H28" s="162">
        <f>H27*$C$28</f>
        <v>64773.176</v>
      </c>
      <c r="I28" s="223"/>
      <c r="J28" s="161"/>
      <c r="K28" s="161"/>
      <c r="L28" s="161"/>
      <c r="M28" s="161"/>
      <c r="N28" s="162"/>
    </row>
    <row r="29" spans="1:14" ht="14.25" customHeight="1">
      <c r="A29" s="317">
        <v>13</v>
      </c>
      <c r="B29" s="316" t="str">
        <f>'Planilha '!B143</f>
        <v>COMPLEMENTAÇÃO DE OBRA</v>
      </c>
      <c r="C29" s="157">
        <f>C30/$C$46</f>
        <v>0.022736537251500315</v>
      </c>
      <c r="D29" s="128">
        <f t="shared" si="0"/>
        <v>1</v>
      </c>
      <c r="E29" s="161"/>
      <c r="F29" s="161"/>
      <c r="G29" s="161"/>
      <c r="H29" s="111">
        <v>1</v>
      </c>
      <c r="I29" s="223"/>
      <c r="J29" s="161"/>
      <c r="K29" s="161"/>
      <c r="L29" s="161"/>
      <c r="M29" s="28"/>
      <c r="N29" s="111"/>
    </row>
    <row r="30" spans="1:14" ht="14.25" customHeight="1">
      <c r="A30" s="311"/>
      <c r="B30" s="309"/>
      <c r="C30" s="158">
        <f>'Planilha '!H143</f>
        <v>13842.335</v>
      </c>
      <c r="D30" s="159">
        <f t="shared" si="0"/>
        <v>13842.335</v>
      </c>
      <c r="E30" s="161"/>
      <c r="F30" s="161"/>
      <c r="G30" s="161"/>
      <c r="H30" s="162">
        <f>H29*$C$30</f>
        <v>13842.335</v>
      </c>
      <c r="I30" s="223"/>
      <c r="J30" s="161"/>
      <c r="K30" s="161"/>
      <c r="L30" s="161"/>
      <c r="M30" s="161"/>
      <c r="N30" s="162"/>
    </row>
    <row r="31" spans="1:14" ht="14.25" customHeight="1" hidden="1">
      <c r="A31" s="317"/>
      <c r="B31" s="316"/>
      <c r="C31" s="131"/>
      <c r="D31" s="128"/>
      <c r="E31" s="70"/>
      <c r="F31" s="70"/>
      <c r="G31" s="70"/>
      <c r="H31" s="237"/>
      <c r="I31" s="230"/>
      <c r="J31" s="70"/>
      <c r="K31" s="70"/>
      <c r="L31" s="70"/>
      <c r="M31" s="70"/>
      <c r="N31" s="112"/>
    </row>
    <row r="32" spans="1:14" ht="14.25" customHeight="1" hidden="1">
      <c r="A32" s="311"/>
      <c r="B32" s="309"/>
      <c r="C32" s="129"/>
      <c r="D32" s="130"/>
      <c r="E32" s="71"/>
      <c r="F32" s="71"/>
      <c r="G32" s="71"/>
      <c r="H32" s="75"/>
      <c r="I32" s="231"/>
      <c r="J32" s="71"/>
      <c r="K32" s="71"/>
      <c r="L32" s="71"/>
      <c r="M32" s="71"/>
      <c r="N32" s="75"/>
    </row>
    <row r="33" spans="1:14" ht="14.25" customHeight="1" hidden="1">
      <c r="A33" s="311"/>
      <c r="B33" s="310"/>
      <c r="C33" s="131"/>
      <c r="D33" s="128"/>
      <c r="E33" s="70"/>
      <c r="F33" s="70"/>
      <c r="G33" s="70"/>
      <c r="H33" s="237"/>
      <c r="I33" s="230"/>
      <c r="J33" s="70"/>
      <c r="K33" s="70"/>
      <c r="L33" s="70"/>
      <c r="M33" s="70"/>
      <c r="N33" s="112"/>
    </row>
    <row r="34" spans="1:14" ht="14.25" customHeight="1" hidden="1">
      <c r="A34" s="311"/>
      <c r="B34" s="316"/>
      <c r="C34" s="132"/>
      <c r="D34" s="130"/>
      <c r="E34" s="71"/>
      <c r="F34" s="71"/>
      <c r="G34" s="71"/>
      <c r="H34" s="75"/>
      <c r="I34" s="231"/>
      <c r="J34" s="71"/>
      <c r="K34" s="71"/>
      <c r="L34" s="71"/>
      <c r="M34" s="71"/>
      <c r="N34" s="75"/>
    </row>
    <row r="35" spans="1:14" ht="14.25" customHeight="1" hidden="1">
      <c r="A35" s="311"/>
      <c r="B35" s="310"/>
      <c r="C35" s="131"/>
      <c r="D35" s="128"/>
      <c r="E35" s="70"/>
      <c r="F35" s="70"/>
      <c r="G35" s="70"/>
      <c r="H35" s="237"/>
      <c r="I35" s="230"/>
      <c r="J35" s="70"/>
      <c r="K35" s="70"/>
      <c r="L35" s="70"/>
      <c r="M35" s="70"/>
      <c r="N35" s="112"/>
    </row>
    <row r="36" spans="1:14" ht="14.25" customHeight="1" hidden="1">
      <c r="A36" s="311"/>
      <c r="B36" s="316"/>
      <c r="C36" s="129"/>
      <c r="D36" s="130"/>
      <c r="E36" s="71"/>
      <c r="F36" s="71"/>
      <c r="G36" s="71"/>
      <c r="H36" s="75"/>
      <c r="I36" s="231"/>
      <c r="J36" s="71"/>
      <c r="K36" s="71"/>
      <c r="L36" s="71"/>
      <c r="M36" s="71"/>
      <c r="N36" s="75"/>
    </row>
    <row r="37" spans="1:14" ht="14.25" customHeight="1" hidden="1">
      <c r="A37" s="311"/>
      <c r="B37" s="310"/>
      <c r="C37" s="131"/>
      <c r="D37" s="128"/>
      <c r="E37" s="31"/>
      <c r="F37" s="31"/>
      <c r="G37" s="31"/>
      <c r="H37" s="32"/>
      <c r="I37" s="227"/>
      <c r="J37" s="31"/>
      <c r="K37" s="31"/>
      <c r="L37" s="31"/>
      <c r="M37" s="31"/>
      <c r="N37" s="32"/>
    </row>
    <row r="38" spans="1:14" ht="14.25" customHeight="1" hidden="1">
      <c r="A38" s="311"/>
      <c r="B38" s="316"/>
      <c r="C38" s="129"/>
      <c r="D38" s="130"/>
      <c r="E38" s="72"/>
      <c r="F38" s="72"/>
      <c r="G38" s="72"/>
      <c r="H38" s="76"/>
      <c r="I38" s="232"/>
      <c r="J38" s="72"/>
      <c r="K38" s="72"/>
      <c r="L38" s="72"/>
      <c r="M38" s="72"/>
      <c r="N38" s="76"/>
    </row>
    <row r="39" spans="1:14" ht="14.25" customHeight="1" hidden="1">
      <c r="A39" s="311"/>
      <c r="B39" s="309"/>
      <c r="C39" s="131"/>
      <c r="D39" s="128"/>
      <c r="E39" s="70"/>
      <c r="F39" s="70"/>
      <c r="G39" s="70"/>
      <c r="H39" s="237"/>
      <c r="I39" s="230"/>
      <c r="J39" s="70"/>
      <c r="K39" s="70"/>
      <c r="L39" s="70"/>
      <c r="M39" s="70"/>
      <c r="N39" s="112"/>
    </row>
    <row r="40" spans="1:14" ht="14.25" customHeight="1" hidden="1">
      <c r="A40" s="311"/>
      <c r="B40" s="310"/>
      <c r="C40" s="129"/>
      <c r="D40" s="130"/>
      <c r="E40" s="71"/>
      <c r="F40" s="71"/>
      <c r="G40" s="71"/>
      <c r="H40" s="75"/>
      <c r="I40" s="231"/>
      <c r="J40" s="71"/>
      <c r="K40" s="71"/>
      <c r="L40" s="71"/>
      <c r="M40" s="71"/>
      <c r="N40" s="75"/>
    </row>
    <row r="41" spans="1:14" ht="14.25" customHeight="1" hidden="1">
      <c r="A41" s="311"/>
      <c r="B41" s="309"/>
      <c r="C41" s="133"/>
      <c r="D41" s="128"/>
      <c r="E41" s="31"/>
      <c r="F41" s="31"/>
      <c r="G41" s="31"/>
      <c r="H41" s="32"/>
      <c r="I41" s="227"/>
      <c r="J41" s="31"/>
      <c r="K41" s="31"/>
      <c r="L41" s="31"/>
      <c r="M41" s="31"/>
      <c r="N41" s="32"/>
    </row>
    <row r="42" spans="1:14" ht="14.25" customHeight="1" hidden="1">
      <c r="A42" s="311"/>
      <c r="B42" s="310"/>
      <c r="C42" s="134"/>
      <c r="D42" s="135"/>
      <c r="E42" s="73"/>
      <c r="F42" s="73"/>
      <c r="G42" s="73"/>
      <c r="H42" s="77"/>
      <c r="I42" s="233"/>
      <c r="J42" s="73"/>
      <c r="K42" s="73"/>
      <c r="L42" s="73"/>
      <c r="M42" s="73"/>
      <c r="N42" s="77"/>
    </row>
    <row r="43" spans="1:14" ht="14.25" customHeight="1" hidden="1">
      <c r="A43" s="67"/>
      <c r="B43" s="68"/>
      <c r="C43" s="134"/>
      <c r="D43" s="136"/>
      <c r="E43" s="73"/>
      <c r="F43" s="73"/>
      <c r="G43" s="73"/>
      <c r="H43" s="77"/>
      <c r="I43" s="233"/>
      <c r="J43" s="73"/>
      <c r="K43" s="73"/>
      <c r="L43" s="73"/>
      <c r="M43" s="73"/>
      <c r="N43" s="77"/>
    </row>
    <row r="44" spans="1:14" ht="14.25" customHeight="1" hidden="1">
      <c r="A44" s="67"/>
      <c r="B44" s="68"/>
      <c r="C44" s="134"/>
      <c r="D44" s="136"/>
      <c r="E44" s="73"/>
      <c r="F44" s="73"/>
      <c r="G44" s="73"/>
      <c r="H44" s="77"/>
      <c r="I44" s="233"/>
      <c r="J44" s="73"/>
      <c r="K44" s="73"/>
      <c r="L44" s="73"/>
      <c r="M44" s="73"/>
      <c r="N44" s="77"/>
    </row>
    <row r="45" spans="1:14" ht="14.25" customHeight="1">
      <c r="A45" s="312" t="s">
        <v>37</v>
      </c>
      <c r="B45" s="313"/>
      <c r="C45" s="220">
        <f>C41+C39+C37+C35+C33+C31+C29+C27+C25+C23+C21+C19+C17+C15+C13+C11+C9+C7+C5</f>
        <v>1.0000000000000002</v>
      </c>
      <c r="D45" s="138">
        <f>SUM(E45:N45)</f>
        <v>1.0000000000000002</v>
      </c>
      <c r="E45" s="74">
        <f>(E6+E8+E10+E12+E14+E16+E18+E20+E22+E24+E26+E28+E30+E32+E34+E36+E38+E40+E42)/$C46</f>
        <v>0.19930707807375034</v>
      </c>
      <c r="F45" s="74">
        <f>(F6+F8+F10+F12+F14+F16+F18+F20+F22+F24+F26+F28+F30+F32+F34+F36+F38+F40+F42)/$C46</f>
        <v>0.16857824958528253</v>
      </c>
      <c r="G45" s="74">
        <f>(G6+G8+G10+G12+G14+G16+G18+G20+G22+G24+G26+G28+G30+G32+G34+G36+G38+G40+G42)/$C46</f>
        <v>0.29246865305850533</v>
      </c>
      <c r="H45" s="141">
        <f>(H6+H8+H10+H12+H14+H16+H18+H20+H22+H24+H26+H28+H30+H32+H34+H36+H38+H40+H42)/$C46</f>
        <v>0.3396460192824619</v>
      </c>
      <c r="I45" s="234"/>
      <c r="J45" s="74"/>
      <c r="K45" s="74"/>
      <c r="L45" s="74"/>
      <c r="M45" s="74"/>
      <c r="N45" s="141"/>
    </row>
    <row r="46" spans="1:14" ht="13.5" customHeight="1">
      <c r="A46" s="314"/>
      <c r="B46" s="315"/>
      <c r="C46" s="139">
        <f>SUM(C30,C28,C26,C24,C22,C20,C18,C16,C14,C12,C10,C8,C6)</f>
        <v>608814.5634</v>
      </c>
      <c r="D46" s="140">
        <f>SUM(E46:N46)</f>
        <v>608814.5634</v>
      </c>
      <c r="E46" s="113">
        <f>SUM(E6+E8+E10+E12+E14+E16+E18+E20+E22+E24+E26+E28+E30+E32+E34+E36+E38+E40+E42)</f>
        <v>121341.05172000002</v>
      </c>
      <c r="F46" s="113">
        <f>SUM(F6+F8+F10+F12+F14+F16+F18+F20+F22+F24+F26+F28+F30+F32+F34+F36+F38+F40+F42)</f>
        <v>102632.89342000001</v>
      </c>
      <c r="G46" s="113">
        <f>SUM(G6+G8+G10+G12+G14+G16+G18+G20+G22+G24+G26+G28+G30+G32+G34+G36+G38+G40+G42)</f>
        <v>178059.17532</v>
      </c>
      <c r="H46" s="142">
        <f>SUM(H6+H8+H10+H12+H14+H16+H18+H20+H22+H24+H26+H28+H30+H32+H34+H36+H38+H40+H42)</f>
        <v>206781.44294</v>
      </c>
      <c r="I46" s="235"/>
      <c r="J46" s="113"/>
      <c r="K46" s="113"/>
      <c r="L46" s="113"/>
      <c r="M46" s="113"/>
      <c r="N46" s="142"/>
    </row>
    <row r="47" spans="1:14" ht="1.5" customHeight="1">
      <c r="A47" s="30"/>
      <c r="B47" s="3"/>
      <c r="C47" s="6"/>
      <c r="D47" s="14"/>
      <c r="E47" s="3"/>
      <c r="F47" s="3"/>
      <c r="G47" s="3"/>
      <c r="H47" s="114"/>
      <c r="I47" s="3"/>
      <c r="J47" s="3"/>
      <c r="K47" s="3"/>
      <c r="L47" s="3"/>
      <c r="M47" s="3"/>
      <c r="N47" s="114"/>
    </row>
    <row r="48" spans="1:14" ht="14.25" customHeight="1">
      <c r="A48" s="239" t="s">
        <v>325</v>
      </c>
      <c r="B48" s="240"/>
      <c r="C48" s="240"/>
      <c r="D48" s="240"/>
      <c r="E48" s="240"/>
      <c r="F48" s="240"/>
      <c r="G48" s="240"/>
      <c r="H48" s="241"/>
      <c r="I48" s="240"/>
      <c r="J48" s="240"/>
      <c r="K48" s="240"/>
      <c r="L48" s="240"/>
      <c r="M48" s="240"/>
      <c r="N48" s="241"/>
    </row>
    <row r="49" spans="1:14" ht="42.75" customHeight="1">
      <c r="A49" s="239"/>
      <c r="B49" s="240"/>
      <c r="C49" s="240"/>
      <c r="D49" s="240"/>
      <c r="E49" s="240"/>
      <c r="F49" s="240"/>
      <c r="G49" s="240"/>
      <c r="H49" s="241"/>
      <c r="I49" s="240"/>
      <c r="J49" s="240"/>
      <c r="K49" s="240"/>
      <c r="L49" s="240"/>
      <c r="M49" s="240"/>
      <c r="N49" s="241"/>
    </row>
    <row r="50" spans="1:14" ht="14.25" customHeight="1">
      <c r="A50" s="239"/>
      <c r="B50" s="240"/>
      <c r="C50" s="240"/>
      <c r="D50" s="240"/>
      <c r="E50" s="240"/>
      <c r="F50" s="240"/>
      <c r="G50" s="240"/>
      <c r="H50" s="241"/>
      <c r="I50" s="240"/>
      <c r="J50" s="240"/>
      <c r="K50" s="240"/>
      <c r="L50" s="240"/>
      <c r="M50" s="240"/>
      <c r="N50" s="241"/>
    </row>
    <row r="51" spans="1:14" ht="15" customHeight="1">
      <c r="A51" s="239"/>
      <c r="B51" s="240"/>
      <c r="C51" s="240"/>
      <c r="D51" s="240"/>
      <c r="E51" s="240"/>
      <c r="F51" s="240"/>
      <c r="G51" s="240"/>
      <c r="H51" s="241"/>
      <c r="I51" s="240"/>
      <c r="J51" s="240"/>
      <c r="K51" s="240"/>
      <c r="L51" s="240"/>
      <c r="M51" s="240"/>
      <c r="N51" s="241"/>
    </row>
    <row r="52" spans="1:14" ht="14.25" customHeight="1" thickBot="1">
      <c r="A52" s="242"/>
      <c r="B52" s="243"/>
      <c r="C52" s="243"/>
      <c r="D52" s="243"/>
      <c r="E52" s="243"/>
      <c r="F52" s="243"/>
      <c r="G52" s="243"/>
      <c r="H52" s="244"/>
      <c r="I52" s="243"/>
      <c r="J52" s="243"/>
      <c r="K52" s="243"/>
      <c r="L52" s="243"/>
      <c r="M52" s="243"/>
      <c r="N52" s="244"/>
    </row>
    <row r="53" spans="1:6" ht="13.5" customHeight="1">
      <c r="A53" s="85"/>
      <c r="B53" s="85"/>
      <c r="C53" s="85"/>
      <c r="D53" s="85"/>
      <c r="E53" s="85"/>
      <c r="F53" s="85"/>
    </row>
    <row r="54" spans="1:6" ht="13.5" customHeight="1">
      <c r="A54" s="85"/>
      <c r="B54" s="85"/>
      <c r="C54" s="85"/>
      <c r="D54" s="85"/>
      <c r="E54" s="85"/>
      <c r="F54" s="85"/>
    </row>
    <row r="55" spans="1:6" ht="13.5" customHeight="1">
      <c r="A55" s="85"/>
      <c r="B55" s="85"/>
      <c r="C55" s="85"/>
      <c r="D55" s="85"/>
      <c r="E55" s="85"/>
      <c r="F55" s="85"/>
    </row>
    <row r="56" spans="1:6" ht="12.75">
      <c r="A56" s="85"/>
      <c r="B56" s="85"/>
      <c r="C56" s="85"/>
      <c r="D56" s="85"/>
      <c r="E56" s="85"/>
      <c r="F56" s="85"/>
    </row>
    <row r="57" spans="1:6" ht="12.75">
      <c r="A57" s="85"/>
      <c r="B57" s="85"/>
      <c r="C57" s="85"/>
      <c r="D57" s="85"/>
      <c r="E57" s="85"/>
      <c r="F57" s="85"/>
    </row>
    <row r="62" ht="12.75">
      <c r="E62" s="308"/>
    </row>
    <row r="63" ht="12.75">
      <c r="E63" s="308"/>
    </row>
    <row r="64" ht="12.75">
      <c r="E64" s="308"/>
    </row>
    <row r="65" ht="12.75">
      <c r="E65" s="308"/>
    </row>
  </sheetData>
  <sheetProtection/>
  <mergeCells count="44">
    <mergeCell ref="Q8:Q9"/>
    <mergeCell ref="B29:B30"/>
    <mergeCell ref="A19:A20"/>
    <mergeCell ref="A25:A26"/>
    <mergeCell ref="B25:B26"/>
    <mergeCell ref="A29:A30"/>
    <mergeCell ref="B19:B20"/>
    <mergeCell ref="A23:A24"/>
    <mergeCell ref="B21:B22"/>
    <mergeCell ref="B27:B28"/>
    <mergeCell ref="A5:A6"/>
    <mergeCell ref="B5:B6"/>
    <mergeCell ref="A17:A18"/>
    <mergeCell ref="B17:B18"/>
    <mergeCell ref="A11:A12"/>
    <mergeCell ref="A13:A14"/>
    <mergeCell ref="A15:A16"/>
    <mergeCell ref="B11:B12"/>
    <mergeCell ref="B13:B14"/>
    <mergeCell ref="B15:B16"/>
    <mergeCell ref="A9:A10"/>
    <mergeCell ref="B9:B10"/>
    <mergeCell ref="B7:B8"/>
    <mergeCell ref="A7:A8"/>
    <mergeCell ref="B37:B38"/>
    <mergeCell ref="B23:B24"/>
    <mergeCell ref="A21:A22"/>
    <mergeCell ref="B33:B34"/>
    <mergeCell ref="A35:A36"/>
    <mergeCell ref="B35:B36"/>
    <mergeCell ref="A33:A34"/>
    <mergeCell ref="A31:A32"/>
    <mergeCell ref="B31:B32"/>
    <mergeCell ref="A27:A28"/>
    <mergeCell ref="A1:H1"/>
    <mergeCell ref="A2:H2"/>
    <mergeCell ref="A3:H3"/>
    <mergeCell ref="E62:E65"/>
    <mergeCell ref="B41:B42"/>
    <mergeCell ref="A37:A38"/>
    <mergeCell ref="A41:A42"/>
    <mergeCell ref="A45:B46"/>
    <mergeCell ref="A39:A40"/>
    <mergeCell ref="B39:B40"/>
  </mergeCells>
  <printOptions horizontalCentered="1"/>
  <pageMargins left="0.3937007874015748" right="0.3937007874015748" top="0.3937007874015748" bottom="0.3937007874015748" header="0.1968503937007874" footer="0"/>
  <pageSetup fitToHeight="1" fitToWidth="1" horizontalDpi="300" verticalDpi="300" orientation="landscape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GridLines="0" showZeros="0" view="pageBreakPreview" zoomScale="75" zoomScaleSheetLayoutView="75" zoomScalePageLayoutView="0" workbookViewId="0" topLeftCell="A1">
      <selection activeCell="D51" sqref="D51"/>
    </sheetView>
  </sheetViews>
  <sheetFormatPr defaultColWidth="9.140625" defaultRowHeight="12.75"/>
  <cols>
    <col min="1" max="1" width="10.00390625" style="2" customWidth="1"/>
    <col min="2" max="2" width="48.28125" style="2" customWidth="1"/>
    <col min="3" max="3" width="20.7109375" style="7" customWidth="1"/>
    <col min="4" max="4" width="20.7109375" style="15" customWidth="1"/>
    <col min="5" max="9" width="20.7109375" style="2" customWidth="1"/>
    <col min="10" max="10" width="20.7109375" style="238" customWidth="1"/>
    <col min="11" max="14" width="20.7109375" style="2" hidden="1" customWidth="1"/>
    <col min="15" max="16384" width="9.140625" style="2" customWidth="1"/>
  </cols>
  <sheetData>
    <row r="1" spans="1:15" ht="21.75" customHeight="1">
      <c r="A1" s="261" t="s">
        <v>52</v>
      </c>
      <c r="B1" s="262"/>
      <c r="C1" s="262"/>
      <c r="D1" s="262"/>
      <c r="E1" s="262"/>
      <c r="F1" s="262"/>
      <c r="G1" s="262"/>
      <c r="H1" s="262"/>
      <c r="I1" s="262"/>
      <c r="J1" s="263"/>
      <c r="K1" s="245"/>
      <c r="L1" s="245"/>
      <c r="M1" s="245"/>
      <c r="N1" s="246"/>
      <c r="O1" s="252"/>
    </row>
    <row r="2" spans="1:15" ht="18" customHeight="1">
      <c r="A2" s="302" t="s">
        <v>628</v>
      </c>
      <c r="B2" s="303"/>
      <c r="C2" s="303"/>
      <c r="D2" s="303"/>
      <c r="E2" s="303"/>
      <c r="F2" s="303"/>
      <c r="G2" s="303"/>
      <c r="H2" s="303"/>
      <c r="I2" s="303"/>
      <c r="J2" s="304"/>
      <c r="K2" s="247"/>
      <c r="L2" s="247"/>
      <c r="M2" s="247"/>
      <c r="N2" s="248"/>
      <c r="O2" s="252"/>
    </row>
    <row r="3" spans="1:15" ht="18" customHeight="1">
      <c r="A3" s="305" t="s">
        <v>496</v>
      </c>
      <c r="B3" s="306"/>
      <c r="C3" s="306"/>
      <c r="D3" s="306"/>
      <c r="E3" s="306"/>
      <c r="F3" s="306"/>
      <c r="G3" s="306"/>
      <c r="H3" s="306"/>
      <c r="I3" s="306"/>
      <c r="J3" s="307"/>
      <c r="K3" s="249"/>
      <c r="L3" s="249"/>
      <c r="M3" s="249"/>
      <c r="N3" s="250"/>
      <c r="O3" s="252"/>
    </row>
    <row r="4" spans="1:14" ht="36" customHeight="1">
      <c r="A4" s="63" t="s">
        <v>36</v>
      </c>
      <c r="B4" s="64" t="s">
        <v>53</v>
      </c>
      <c r="C4" s="65" t="s">
        <v>54</v>
      </c>
      <c r="D4" s="66" t="s">
        <v>55</v>
      </c>
      <c r="E4" s="69" t="s">
        <v>56</v>
      </c>
      <c r="F4" s="69" t="s">
        <v>57</v>
      </c>
      <c r="G4" s="69" t="s">
        <v>58</v>
      </c>
      <c r="H4" s="69" t="s">
        <v>59</v>
      </c>
      <c r="I4" s="69" t="s">
        <v>60</v>
      </c>
      <c r="J4" s="236" t="s">
        <v>61</v>
      </c>
      <c r="K4" s="226" t="s">
        <v>406</v>
      </c>
      <c r="L4" s="69" t="s">
        <v>407</v>
      </c>
      <c r="M4" s="69" t="s">
        <v>408</v>
      </c>
      <c r="N4" s="115" t="s">
        <v>409</v>
      </c>
    </row>
    <row r="5" spans="1:14" ht="14.25" customHeight="1">
      <c r="A5" s="317">
        <v>1</v>
      </c>
      <c r="B5" s="316" t="str">
        <f>'Planilha '!B154</f>
        <v>SERVIÇOS PRELIMINARES</v>
      </c>
      <c r="C5" s="157">
        <f>C6/$C$48</f>
        <v>0.04103247229078297</v>
      </c>
      <c r="D5" s="128">
        <f aca="true" t="shared" si="0" ref="D5:D32">SUM(E5:N5)</f>
        <v>1</v>
      </c>
      <c r="E5" s="4">
        <v>1</v>
      </c>
      <c r="F5" s="124"/>
      <c r="G5" s="31"/>
      <c r="H5" s="31"/>
      <c r="I5" s="31"/>
      <c r="J5" s="32"/>
      <c r="K5" s="227"/>
      <c r="L5" s="31"/>
      <c r="M5" s="31"/>
      <c r="N5" s="32"/>
    </row>
    <row r="6" spans="1:14" ht="14.25" customHeight="1">
      <c r="A6" s="311"/>
      <c r="B6" s="309"/>
      <c r="C6" s="158">
        <f>'Planilha '!H154</f>
        <v>35896.0663</v>
      </c>
      <c r="D6" s="159">
        <f t="shared" si="0"/>
        <v>35896.0663</v>
      </c>
      <c r="E6" s="161">
        <f>E5*$C$6</f>
        <v>35896.0663</v>
      </c>
      <c r="F6" s="161">
        <f>F5*$C$6</f>
        <v>0</v>
      </c>
      <c r="G6" s="161">
        <f>G5*$C$6</f>
        <v>0</v>
      </c>
      <c r="H6" s="161"/>
      <c r="I6" s="161"/>
      <c r="J6" s="162"/>
      <c r="K6" s="223"/>
      <c r="L6" s="161"/>
      <c r="M6" s="161">
        <f>M5*$C$6</f>
        <v>0</v>
      </c>
      <c r="N6" s="162">
        <f>N5*$C$6</f>
        <v>0</v>
      </c>
    </row>
    <row r="7" spans="1:14" ht="14.25" customHeight="1">
      <c r="A7" s="317">
        <v>2</v>
      </c>
      <c r="B7" s="318" t="s">
        <v>257</v>
      </c>
      <c r="C7" s="157">
        <f>C8/$C$48</f>
        <v>0.0903629939347001</v>
      </c>
      <c r="D7" s="128">
        <f t="shared" si="0"/>
        <v>1</v>
      </c>
      <c r="E7" s="4">
        <v>0.2</v>
      </c>
      <c r="F7" s="4">
        <v>0.15</v>
      </c>
      <c r="G7" s="4">
        <v>0.15</v>
      </c>
      <c r="H7" s="4">
        <v>0.15</v>
      </c>
      <c r="I7" s="4">
        <v>0.15</v>
      </c>
      <c r="J7" s="27">
        <v>0.2</v>
      </c>
      <c r="K7" s="251"/>
      <c r="L7" s="218"/>
      <c r="M7" s="218"/>
      <c r="N7" s="221"/>
    </row>
    <row r="8" spans="1:14" ht="14.25" customHeight="1">
      <c r="A8" s="311"/>
      <c r="B8" s="309"/>
      <c r="C8" s="158">
        <f>'Planilha '!H161</f>
        <v>79051.44</v>
      </c>
      <c r="D8" s="159">
        <f t="shared" si="0"/>
        <v>79051.44</v>
      </c>
      <c r="E8" s="161">
        <f aca="true" t="shared" si="1" ref="E8:J8">E7*$C$8</f>
        <v>15810.288</v>
      </c>
      <c r="F8" s="161">
        <f t="shared" si="1"/>
        <v>11857.716</v>
      </c>
      <c r="G8" s="161">
        <f t="shared" si="1"/>
        <v>11857.716</v>
      </c>
      <c r="H8" s="161">
        <f t="shared" si="1"/>
        <v>11857.716</v>
      </c>
      <c r="I8" s="161">
        <f t="shared" si="1"/>
        <v>11857.716</v>
      </c>
      <c r="J8" s="162">
        <f t="shared" si="1"/>
        <v>15810.288</v>
      </c>
      <c r="K8" s="223"/>
      <c r="L8" s="161"/>
      <c r="M8" s="161"/>
      <c r="N8" s="162"/>
    </row>
    <row r="9" spans="1:14" ht="14.25" customHeight="1">
      <c r="A9" s="317">
        <v>3</v>
      </c>
      <c r="B9" s="316" t="str">
        <f>'Planilha '!B167</f>
        <v>TERRAPLENAGEM/TRABALHO EM TERRA</v>
      </c>
      <c r="C9" s="157">
        <f>C10/$C$48</f>
        <v>0.021560154163468924</v>
      </c>
      <c r="D9" s="128">
        <f t="shared" si="0"/>
        <v>1</v>
      </c>
      <c r="E9" s="4">
        <v>1</v>
      </c>
      <c r="F9" s="161"/>
      <c r="G9" s="161"/>
      <c r="H9" s="161"/>
      <c r="I9" s="161"/>
      <c r="J9" s="162"/>
      <c r="K9" s="223"/>
      <c r="L9" s="161"/>
      <c r="M9" s="161"/>
      <c r="N9" s="162"/>
    </row>
    <row r="10" spans="1:14" ht="14.25" customHeight="1">
      <c r="A10" s="311"/>
      <c r="B10" s="309"/>
      <c r="C10" s="158">
        <f>'Planilha '!H167</f>
        <v>18861.274500000003</v>
      </c>
      <c r="D10" s="159">
        <f t="shared" si="0"/>
        <v>18861.274500000003</v>
      </c>
      <c r="E10" s="161">
        <f>E9*C10</f>
        <v>18861.274500000003</v>
      </c>
      <c r="F10" s="161">
        <f>F9*C10</f>
        <v>0</v>
      </c>
      <c r="G10" s="161"/>
      <c r="H10" s="161"/>
      <c r="I10" s="161"/>
      <c r="J10" s="162"/>
      <c r="K10" s="223"/>
      <c r="L10" s="161"/>
      <c r="M10" s="161"/>
      <c r="N10" s="162"/>
    </row>
    <row r="11" spans="1:14" ht="14.25" customHeight="1">
      <c r="A11" s="317">
        <v>4</v>
      </c>
      <c r="B11" s="319" t="str">
        <f>'Planilha '!B175</f>
        <v>FUNDAÇÃO</v>
      </c>
      <c r="C11" s="157">
        <f>C12/$C$48</f>
        <v>0.017994680671042793</v>
      </c>
      <c r="D11" s="128">
        <f t="shared" si="0"/>
        <v>1</v>
      </c>
      <c r="E11" s="4">
        <v>0.5</v>
      </c>
      <c r="F11" s="4">
        <v>0.5</v>
      </c>
      <c r="G11" s="161"/>
      <c r="H11" s="161"/>
      <c r="I11" s="161"/>
      <c r="J11" s="162"/>
      <c r="K11" s="223"/>
      <c r="L11" s="161"/>
      <c r="M11" s="161"/>
      <c r="N11" s="162"/>
    </row>
    <row r="12" spans="1:14" ht="14.25" customHeight="1">
      <c r="A12" s="311"/>
      <c r="B12" s="320"/>
      <c r="C12" s="158">
        <f>'Planilha '!H175</f>
        <v>15742.123599999999</v>
      </c>
      <c r="D12" s="159">
        <f t="shared" si="0"/>
        <v>15742.123599999999</v>
      </c>
      <c r="E12" s="161">
        <f>E11*$C$12</f>
        <v>7871.0617999999995</v>
      </c>
      <c r="F12" s="161">
        <f>F11*$C$12</f>
        <v>7871.0617999999995</v>
      </c>
      <c r="G12" s="161"/>
      <c r="H12" s="161"/>
      <c r="I12" s="161"/>
      <c r="J12" s="162"/>
      <c r="K12" s="223"/>
      <c r="L12" s="161"/>
      <c r="M12" s="161"/>
      <c r="N12" s="162"/>
    </row>
    <row r="13" spans="1:14" ht="14.25" customHeight="1">
      <c r="A13" s="317">
        <v>5</v>
      </c>
      <c r="B13" s="319" t="str">
        <f>'Planilha '!B182</f>
        <v>ESTRUTURA DE CONCRETO</v>
      </c>
      <c r="C13" s="157">
        <f>C14/$C$48</f>
        <v>0.16513383963117761</v>
      </c>
      <c r="D13" s="128">
        <f t="shared" si="0"/>
        <v>1</v>
      </c>
      <c r="E13" s="31"/>
      <c r="F13" s="4">
        <v>0.2</v>
      </c>
      <c r="G13" s="4">
        <v>0.5</v>
      </c>
      <c r="H13" s="4">
        <v>0.3</v>
      </c>
      <c r="I13" s="31"/>
      <c r="J13" s="162"/>
      <c r="K13" s="223"/>
      <c r="L13" s="161"/>
      <c r="M13" s="161"/>
      <c r="N13" s="162"/>
    </row>
    <row r="14" spans="1:14" ht="14.25" customHeight="1">
      <c r="A14" s="311"/>
      <c r="B14" s="320"/>
      <c r="C14" s="158">
        <f>'Planilha '!H182</f>
        <v>144462.54210000002</v>
      </c>
      <c r="D14" s="159">
        <f t="shared" si="0"/>
        <v>144462.54210000002</v>
      </c>
      <c r="E14" s="161">
        <f>E13*$C$14</f>
        <v>0</v>
      </c>
      <c r="F14" s="161">
        <f>F13*$C$14</f>
        <v>28892.508420000006</v>
      </c>
      <c r="G14" s="161">
        <f>G13*$C$14</f>
        <v>72231.27105000001</v>
      </c>
      <c r="H14" s="161">
        <f>H13*$C$14</f>
        <v>43338.762630000005</v>
      </c>
      <c r="I14" s="161">
        <f>I13*$C$14</f>
        <v>0</v>
      </c>
      <c r="J14" s="162"/>
      <c r="K14" s="223"/>
      <c r="L14" s="161"/>
      <c r="M14" s="161"/>
      <c r="N14" s="162"/>
    </row>
    <row r="15" spans="1:14" ht="14.25" customHeight="1">
      <c r="A15" s="317">
        <v>6</v>
      </c>
      <c r="B15" s="319" t="str">
        <f>'Planilha '!B189</f>
        <v>ALVENARIAS</v>
      </c>
      <c r="C15" s="157">
        <f>C16/$C$48</f>
        <v>0.060364452443442046</v>
      </c>
      <c r="D15" s="128">
        <f t="shared" si="0"/>
        <v>1</v>
      </c>
      <c r="E15" s="31"/>
      <c r="F15" s="31"/>
      <c r="G15" s="4">
        <v>0.4</v>
      </c>
      <c r="H15" s="4">
        <v>0.4</v>
      </c>
      <c r="I15" s="4">
        <v>0.2</v>
      </c>
      <c r="J15" s="27"/>
      <c r="K15" s="228"/>
      <c r="L15" s="161"/>
      <c r="M15" s="161"/>
      <c r="N15" s="162"/>
    </row>
    <row r="16" spans="1:14" ht="14.25" customHeight="1">
      <c r="A16" s="311"/>
      <c r="B16" s="320"/>
      <c r="C16" s="158">
        <f>'Planilha '!H189</f>
        <v>52808.0875</v>
      </c>
      <c r="D16" s="159">
        <f t="shared" si="0"/>
        <v>52808.0875</v>
      </c>
      <c r="E16" s="161">
        <f aca="true" t="shared" si="2" ref="E16:N16">E15*$C$16</f>
        <v>0</v>
      </c>
      <c r="F16" s="161">
        <f t="shared" si="2"/>
        <v>0</v>
      </c>
      <c r="G16" s="161">
        <f t="shared" si="2"/>
        <v>21123.235</v>
      </c>
      <c r="H16" s="161">
        <f t="shared" si="2"/>
        <v>21123.235</v>
      </c>
      <c r="I16" s="161">
        <f>I15*$C$16</f>
        <v>10561.6175</v>
      </c>
      <c r="J16" s="162">
        <f>J15*$C$16</f>
        <v>0</v>
      </c>
      <c r="K16" s="223">
        <f>K15*$C$16</f>
        <v>0</v>
      </c>
      <c r="L16" s="161">
        <f>L15*$C$16</f>
        <v>0</v>
      </c>
      <c r="M16" s="161">
        <f t="shared" si="2"/>
        <v>0</v>
      </c>
      <c r="N16" s="162">
        <f t="shared" si="2"/>
        <v>0</v>
      </c>
    </row>
    <row r="17" spans="1:14" ht="14.25" customHeight="1">
      <c r="A17" s="317">
        <v>7</v>
      </c>
      <c r="B17" s="316" t="str">
        <f>'Planilha '!B192</f>
        <v>COBERTURA</v>
      </c>
      <c r="C17" s="157">
        <f>C18/$C$48</f>
        <v>0.08238900998113478</v>
      </c>
      <c r="D17" s="128">
        <f t="shared" si="0"/>
        <v>1</v>
      </c>
      <c r="E17" s="161"/>
      <c r="F17" s="161"/>
      <c r="G17" s="4"/>
      <c r="H17" s="4">
        <v>0.5</v>
      </c>
      <c r="I17" s="4">
        <v>0.5</v>
      </c>
      <c r="J17" s="27"/>
      <c r="K17" s="228"/>
      <c r="L17" s="161"/>
      <c r="M17" s="161"/>
      <c r="N17" s="162"/>
    </row>
    <row r="18" spans="1:14" ht="14.25" customHeight="1">
      <c r="A18" s="311"/>
      <c r="B18" s="309"/>
      <c r="C18" s="158">
        <f>'Planilha '!H192</f>
        <v>72075.6318</v>
      </c>
      <c r="D18" s="159">
        <f t="shared" si="0"/>
        <v>72075.6318</v>
      </c>
      <c r="E18" s="161">
        <f aca="true" t="shared" si="3" ref="E18:N18">E17*$C$18</f>
        <v>0</v>
      </c>
      <c r="F18" s="161">
        <f t="shared" si="3"/>
        <v>0</v>
      </c>
      <c r="G18" s="161">
        <f t="shared" si="3"/>
        <v>0</v>
      </c>
      <c r="H18" s="161">
        <f>H17*$C$18</f>
        <v>36037.8159</v>
      </c>
      <c r="I18" s="161">
        <f>I17*$C$18</f>
        <v>36037.8159</v>
      </c>
      <c r="J18" s="162"/>
      <c r="K18" s="223"/>
      <c r="L18" s="161">
        <f>L17*$C$18</f>
        <v>0</v>
      </c>
      <c r="M18" s="161">
        <f t="shared" si="3"/>
        <v>0</v>
      </c>
      <c r="N18" s="162">
        <f t="shared" si="3"/>
        <v>0</v>
      </c>
    </row>
    <row r="19" spans="1:14" ht="14.25" customHeight="1">
      <c r="A19" s="317">
        <v>8</v>
      </c>
      <c r="B19" s="316" t="str">
        <f>'Planilha '!B196</f>
        <v>ESQUADRIAS E VIDROS</v>
      </c>
      <c r="C19" s="157">
        <f>C20/$C$48</f>
        <v>0.05101590446849151</v>
      </c>
      <c r="D19" s="128">
        <f t="shared" si="0"/>
        <v>1</v>
      </c>
      <c r="E19" s="161">
        <f>E18*$C$18</f>
        <v>0</v>
      </c>
      <c r="F19" s="31"/>
      <c r="G19" s="4">
        <v>0.3</v>
      </c>
      <c r="H19" s="4">
        <v>0.3</v>
      </c>
      <c r="I19" s="4">
        <v>0.2</v>
      </c>
      <c r="J19" s="27">
        <v>0.2</v>
      </c>
      <c r="K19" s="228"/>
      <c r="L19" s="4"/>
      <c r="M19" s="4"/>
      <c r="N19" s="32"/>
    </row>
    <row r="20" spans="1:14" ht="14.25" customHeight="1">
      <c r="A20" s="311"/>
      <c r="B20" s="309"/>
      <c r="C20" s="158">
        <f>'Planilha '!H196</f>
        <v>44629.7819</v>
      </c>
      <c r="D20" s="159">
        <f t="shared" si="0"/>
        <v>44629.7819</v>
      </c>
      <c r="E20" s="161">
        <f aca="true" t="shared" si="4" ref="E20:J20">E19*$C$20</f>
        <v>0</v>
      </c>
      <c r="F20" s="161">
        <f t="shared" si="4"/>
        <v>0</v>
      </c>
      <c r="G20" s="161">
        <f t="shared" si="4"/>
        <v>13388.93457</v>
      </c>
      <c r="H20" s="161">
        <f t="shared" si="4"/>
        <v>13388.93457</v>
      </c>
      <c r="I20" s="161">
        <f t="shared" si="4"/>
        <v>8925.956380000001</v>
      </c>
      <c r="J20" s="162">
        <f t="shared" si="4"/>
        <v>8925.956380000001</v>
      </c>
      <c r="K20" s="223"/>
      <c r="L20" s="161"/>
      <c r="M20" s="161"/>
      <c r="N20" s="162">
        <f>N19*$C$20</f>
        <v>0</v>
      </c>
    </row>
    <row r="21" spans="1:14" ht="14.25" customHeight="1">
      <c r="A21" s="317">
        <v>9</v>
      </c>
      <c r="B21" s="316" t="str">
        <f>'Planilha '!B209</f>
        <v>INSTALAÇÕES ELÉTRICAS</v>
      </c>
      <c r="C21" s="157">
        <f>C22/$C$48</f>
        <v>0.043441681518454366</v>
      </c>
      <c r="D21" s="128">
        <f t="shared" si="0"/>
        <v>1</v>
      </c>
      <c r="E21" s="28">
        <v>0.1</v>
      </c>
      <c r="F21" s="28">
        <v>0.1</v>
      </c>
      <c r="G21" s="28">
        <v>0.1</v>
      </c>
      <c r="H21" s="28">
        <v>0.2</v>
      </c>
      <c r="I21" s="224">
        <v>0.2</v>
      </c>
      <c r="J21" s="165">
        <v>0.3</v>
      </c>
      <c r="K21" s="222"/>
      <c r="L21" s="28"/>
      <c r="M21" s="28"/>
      <c r="N21" s="27"/>
    </row>
    <row r="22" spans="1:14" ht="14.25" customHeight="1">
      <c r="A22" s="311"/>
      <c r="B22" s="309"/>
      <c r="C22" s="158">
        <f>'Planilha '!H209</f>
        <v>38003.69299999999</v>
      </c>
      <c r="D22" s="159">
        <f t="shared" si="0"/>
        <v>38003.69299999999</v>
      </c>
      <c r="E22" s="161">
        <f aca="true" t="shared" si="5" ref="E22:N22">E21*$C$22</f>
        <v>3800.3692999999994</v>
      </c>
      <c r="F22" s="161">
        <f t="shared" si="5"/>
        <v>3800.3692999999994</v>
      </c>
      <c r="G22" s="161">
        <f t="shared" si="5"/>
        <v>3800.3692999999994</v>
      </c>
      <c r="H22" s="161">
        <f>H21*$C$22</f>
        <v>7600.738599999999</v>
      </c>
      <c r="I22" s="161">
        <f>I21*$C$22</f>
        <v>7600.738599999999</v>
      </c>
      <c r="J22" s="166">
        <f>J21*$C$22</f>
        <v>11401.107899999997</v>
      </c>
      <c r="K22" s="223">
        <f>K21*$C$22</f>
        <v>0</v>
      </c>
      <c r="L22" s="161">
        <f>L21*$C$22</f>
        <v>0</v>
      </c>
      <c r="M22" s="161">
        <f t="shared" si="5"/>
        <v>0</v>
      </c>
      <c r="N22" s="162">
        <f t="shared" si="5"/>
        <v>0</v>
      </c>
    </row>
    <row r="23" spans="1:14" ht="14.25" customHeight="1">
      <c r="A23" s="317">
        <v>10</v>
      </c>
      <c r="B23" s="316" t="str">
        <f>'Planilha '!B228</f>
        <v>INSTALAÇÕES HIDRO-SANITÁRIAS</v>
      </c>
      <c r="C23" s="157">
        <f>C24/$C$48</f>
        <v>0.06608762232476573</v>
      </c>
      <c r="D23" s="128">
        <f t="shared" si="0"/>
        <v>1</v>
      </c>
      <c r="E23" s="28">
        <v>0.1</v>
      </c>
      <c r="F23" s="28">
        <v>0.1</v>
      </c>
      <c r="G23" s="28">
        <v>0.1</v>
      </c>
      <c r="H23" s="28">
        <v>0.2</v>
      </c>
      <c r="I23" s="4">
        <v>0.2</v>
      </c>
      <c r="J23" s="111">
        <v>0.3</v>
      </c>
      <c r="K23" s="223"/>
      <c r="L23" s="161"/>
      <c r="M23" s="28"/>
      <c r="N23" s="27"/>
    </row>
    <row r="24" spans="1:14" ht="14.25" customHeight="1">
      <c r="A24" s="311"/>
      <c r="B24" s="309"/>
      <c r="C24" s="158">
        <f>'Planilha '!H228</f>
        <v>57814.83639999999</v>
      </c>
      <c r="D24" s="159">
        <f t="shared" si="0"/>
        <v>57814.83639999999</v>
      </c>
      <c r="E24" s="161">
        <f aca="true" t="shared" si="6" ref="E24:L24">E23*$C$24</f>
        <v>5781.4836399999995</v>
      </c>
      <c r="F24" s="161">
        <f t="shared" si="6"/>
        <v>5781.4836399999995</v>
      </c>
      <c r="G24" s="161">
        <f t="shared" si="6"/>
        <v>5781.4836399999995</v>
      </c>
      <c r="H24" s="161">
        <f t="shared" si="6"/>
        <v>11562.967279999999</v>
      </c>
      <c r="I24" s="161">
        <f t="shared" si="6"/>
        <v>11562.967279999999</v>
      </c>
      <c r="J24" s="166">
        <f t="shared" si="6"/>
        <v>17344.450919999996</v>
      </c>
      <c r="K24" s="223">
        <f t="shared" si="6"/>
        <v>0</v>
      </c>
      <c r="L24" s="161">
        <f t="shared" si="6"/>
        <v>0</v>
      </c>
      <c r="M24" s="161"/>
      <c r="N24" s="162"/>
    </row>
    <row r="25" spans="1:14" ht="14.25" customHeight="1">
      <c r="A25" s="317">
        <v>11</v>
      </c>
      <c r="B25" s="316" t="str">
        <f>'Planilha '!B259</f>
        <v>REVESTIMENTOS</v>
      </c>
      <c r="C25" s="157">
        <f>C26/$C$48</f>
        <v>0.08689541601760899</v>
      </c>
      <c r="D25" s="128">
        <f t="shared" si="0"/>
        <v>0.9999999999999999</v>
      </c>
      <c r="E25" s="124"/>
      <c r="F25" s="124"/>
      <c r="G25" s="28">
        <v>0.35</v>
      </c>
      <c r="H25" s="28">
        <v>0.3</v>
      </c>
      <c r="I25" s="28">
        <v>0.35</v>
      </c>
      <c r="J25" s="165"/>
      <c r="K25" s="222"/>
      <c r="L25" s="28"/>
      <c r="M25" s="28"/>
      <c r="N25" s="162"/>
    </row>
    <row r="26" spans="1:14" ht="14.25" customHeight="1">
      <c r="A26" s="311"/>
      <c r="B26" s="309"/>
      <c r="C26" s="158">
        <f>'Planilha '!H259</f>
        <v>76017.9302</v>
      </c>
      <c r="D26" s="159">
        <f t="shared" si="0"/>
        <v>76017.9302</v>
      </c>
      <c r="E26" s="161">
        <f>E25*$C$26</f>
        <v>0</v>
      </c>
      <c r="F26" s="161"/>
      <c r="G26" s="161">
        <f aca="true" t="shared" si="7" ref="G26:N26">G25*$C$26</f>
        <v>26606.275569999998</v>
      </c>
      <c r="H26" s="161">
        <f t="shared" si="7"/>
        <v>22805.37906</v>
      </c>
      <c r="I26" s="161">
        <f t="shared" si="7"/>
        <v>26606.275569999998</v>
      </c>
      <c r="J26" s="166">
        <f t="shared" si="7"/>
        <v>0</v>
      </c>
      <c r="K26" s="223">
        <f t="shared" si="7"/>
        <v>0</v>
      </c>
      <c r="L26" s="161">
        <f t="shared" si="7"/>
        <v>0</v>
      </c>
      <c r="M26" s="161">
        <f t="shared" si="7"/>
        <v>0</v>
      </c>
      <c r="N26" s="162">
        <f t="shared" si="7"/>
        <v>0</v>
      </c>
    </row>
    <row r="27" spans="1:14" ht="14.25" customHeight="1">
      <c r="A27" s="317">
        <v>12</v>
      </c>
      <c r="B27" s="316" t="str">
        <f>'Planilha '!B265</f>
        <v>PISOS E RODAPÉ</v>
      </c>
      <c r="C27" s="157">
        <f>C28/$C$48</f>
        <v>0.14767104471477996</v>
      </c>
      <c r="D27" s="128">
        <f t="shared" si="0"/>
        <v>1</v>
      </c>
      <c r="E27" s="124"/>
      <c r="F27" s="28">
        <v>0.2</v>
      </c>
      <c r="G27" s="28">
        <v>0.2</v>
      </c>
      <c r="H27" s="28">
        <v>0.3</v>
      </c>
      <c r="I27" s="28">
        <v>0.3</v>
      </c>
      <c r="J27" s="165"/>
      <c r="K27" s="222"/>
      <c r="L27" s="28"/>
      <c r="M27" s="28"/>
      <c r="N27" s="162"/>
    </row>
    <row r="28" spans="1:14" ht="14.25" customHeight="1">
      <c r="A28" s="311"/>
      <c r="B28" s="309"/>
      <c r="C28" s="158">
        <f>'Planilha '!H265</f>
        <v>129185.7233</v>
      </c>
      <c r="D28" s="159">
        <f t="shared" si="0"/>
        <v>129185.7233</v>
      </c>
      <c r="E28" s="161">
        <f aca="true" t="shared" si="8" ref="E28:N28">E27*$C$28</f>
        <v>0</v>
      </c>
      <c r="F28" s="161">
        <f t="shared" si="8"/>
        <v>25837.14466</v>
      </c>
      <c r="G28" s="161">
        <f t="shared" si="8"/>
        <v>25837.14466</v>
      </c>
      <c r="H28" s="161">
        <f t="shared" si="8"/>
        <v>38755.71699</v>
      </c>
      <c r="I28" s="161">
        <f t="shared" si="8"/>
        <v>38755.71699</v>
      </c>
      <c r="J28" s="166">
        <f t="shared" si="8"/>
        <v>0</v>
      </c>
      <c r="K28" s="223">
        <f t="shared" si="8"/>
        <v>0</v>
      </c>
      <c r="L28" s="161">
        <f t="shared" si="8"/>
        <v>0</v>
      </c>
      <c r="M28" s="161">
        <f t="shared" si="8"/>
        <v>0</v>
      </c>
      <c r="N28" s="162">
        <f t="shared" si="8"/>
        <v>0</v>
      </c>
    </row>
    <row r="29" spans="1:14" ht="14.25" customHeight="1">
      <c r="A29" s="317">
        <v>13</v>
      </c>
      <c r="B29" s="316" t="str">
        <f>'Planilha '!B274</f>
        <v>PINTURA</v>
      </c>
      <c r="C29" s="157">
        <f>C30/$C$48</f>
        <v>0.09700027235676123</v>
      </c>
      <c r="D29" s="128">
        <f t="shared" si="0"/>
        <v>1</v>
      </c>
      <c r="E29" s="161"/>
      <c r="F29" s="161"/>
      <c r="G29" s="161"/>
      <c r="H29" s="124"/>
      <c r="I29" s="28">
        <v>0.3</v>
      </c>
      <c r="J29" s="111">
        <v>0.7</v>
      </c>
      <c r="K29" s="223"/>
      <c r="L29" s="161"/>
      <c r="M29" s="28"/>
      <c r="N29" s="111"/>
    </row>
    <row r="30" spans="1:14" ht="14.25" customHeight="1">
      <c r="A30" s="311"/>
      <c r="B30" s="309"/>
      <c r="C30" s="158">
        <f>'Planilha '!H274</f>
        <v>84857.8702</v>
      </c>
      <c r="D30" s="159">
        <f t="shared" si="0"/>
        <v>84857.8702</v>
      </c>
      <c r="E30" s="161"/>
      <c r="F30" s="161"/>
      <c r="G30" s="161">
        <f>G29*$C$30</f>
        <v>0</v>
      </c>
      <c r="H30" s="161">
        <f>H29*$C$30</f>
        <v>0</v>
      </c>
      <c r="I30" s="161">
        <f>I29*$C$30</f>
        <v>25457.36106</v>
      </c>
      <c r="J30" s="162">
        <f>J29*$C$30</f>
        <v>59400.50914</v>
      </c>
      <c r="K30" s="223"/>
      <c r="L30" s="161"/>
      <c r="M30" s="161"/>
      <c r="N30" s="162"/>
    </row>
    <row r="31" spans="1:14" ht="14.25" customHeight="1">
      <c r="A31" s="317">
        <v>14</v>
      </c>
      <c r="B31" s="316" t="str">
        <f>'Planilha '!B282</f>
        <v>COMPLEMENTAÇÃO DE OBRA</v>
      </c>
      <c r="C31" s="160">
        <f>C32/C48</f>
        <v>0.029050455483388915</v>
      </c>
      <c r="D31" s="128">
        <f t="shared" si="0"/>
        <v>1</v>
      </c>
      <c r="E31" s="161"/>
      <c r="F31" s="161"/>
      <c r="G31" s="161"/>
      <c r="H31" s="225"/>
      <c r="I31" s="78">
        <v>0.5</v>
      </c>
      <c r="J31" s="111">
        <v>0.5</v>
      </c>
      <c r="K31" s="223"/>
      <c r="L31" s="161"/>
      <c r="M31" s="78"/>
      <c r="N31" s="165"/>
    </row>
    <row r="32" spans="1:14" ht="14.25" customHeight="1">
      <c r="A32" s="311"/>
      <c r="B32" s="309"/>
      <c r="C32" s="158">
        <f>'Planilha '!H282</f>
        <v>25413.947</v>
      </c>
      <c r="D32" s="159">
        <f t="shared" si="0"/>
        <v>25413.947</v>
      </c>
      <c r="E32" s="161"/>
      <c r="F32" s="161"/>
      <c r="G32" s="161"/>
      <c r="H32" s="161">
        <f>H31*$C$32</f>
        <v>0</v>
      </c>
      <c r="I32" s="161">
        <f>I31*$C$32</f>
        <v>12706.9735</v>
      </c>
      <c r="J32" s="162">
        <f>J31*$C$32</f>
        <v>12706.9735</v>
      </c>
      <c r="K32" s="223"/>
      <c r="L32" s="161"/>
      <c r="M32" s="161"/>
      <c r="N32" s="166"/>
    </row>
    <row r="33" spans="1:14" ht="14.25" customHeight="1" hidden="1">
      <c r="A33" s="317"/>
      <c r="B33" s="316"/>
      <c r="C33" s="131"/>
      <c r="D33" s="128"/>
      <c r="E33" s="70"/>
      <c r="F33" s="70"/>
      <c r="G33" s="70"/>
      <c r="H33" s="70"/>
      <c r="I33" s="70"/>
      <c r="J33" s="237"/>
      <c r="K33" s="230"/>
      <c r="L33" s="70"/>
      <c r="M33" s="70"/>
      <c r="N33" s="112"/>
    </row>
    <row r="34" spans="1:14" ht="14.25" customHeight="1" hidden="1">
      <c r="A34" s="311"/>
      <c r="B34" s="309"/>
      <c r="C34" s="129"/>
      <c r="D34" s="130"/>
      <c r="E34" s="71"/>
      <c r="F34" s="71"/>
      <c r="G34" s="71"/>
      <c r="H34" s="71"/>
      <c r="I34" s="71"/>
      <c r="J34" s="75"/>
      <c r="K34" s="231"/>
      <c r="L34" s="71"/>
      <c r="M34" s="71"/>
      <c r="N34" s="75"/>
    </row>
    <row r="35" spans="1:14" ht="14.25" customHeight="1" hidden="1">
      <c r="A35" s="311"/>
      <c r="B35" s="310"/>
      <c r="C35" s="131"/>
      <c r="D35" s="128"/>
      <c r="E35" s="70"/>
      <c r="F35" s="70"/>
      <c r="G35" s="70"/>
      <c r="H35" s="70"/>
      <c r="I35" s="70"/>
      <c r="J35" s="237"/>
      <c r="K35" s="230"/>
      <c r="L35" s="70"/>
      <c r="M35" s="70"/>
      <c r="N35" s="112"/>
    </row>
    <row r="36" spans="1:14" ht="14.25" customHeight="1" hidden="1">
      <c r="A36" s="311"/>
      <c r="B36" s="316"/>
      <c r="C36" s="132"/>
      <c r="D36" s="130"/>
      <c r="E36" s="71"/>
      <c r="F36" s="71"/>
      <c r="G36" s="71"/>
      <c r="H36" s="71"/>
      <c r="I36" s="71"/>
      <c r="J36" s="75"/>
      <c r="K36" s="231"/>
      <c r="L36" s="71"/>
      <c r="M36" s="71"/>
      <c r="N36" s="75"/>
    </row>
    <row r="37" spans="1:14" ht="14.25" customHeight="1" hidden="1">
      <c r="A37" s="311"/>
      <c r="B37" s="310"/>
      <c r="C37" s="131"/>
      <c r="D37" s="128"/>
      <c r="E37" s="70"/>
      <c r="F37" s="70"/>
      <c r="G37" s="70"/>
      <c r="H37" s="70"/>
      <c r="I37" s="70"/>
      <c r="J37" s="237"/>
      <c r="K37" s="230"/>
      <c r="L37" s="70"/>
      <c r="M37" s="70"/>
      <c r="N37" s="112"/>
    </row>
    <row r="38" spans="1:14" ht="14.25" customHeight="1" hidden="1">
      <c r="A38" s="311"/>
      <c r="B38" s="316"/>
      <c r="C38" s="129"/>
      <c r="D38" s="130"/>
      <c r="E38" s="71"/>
      <c r="F38" s="71"/>
      <c r="G38" s="71"/>
      <c r="H38" s="71"/>
      <c r="I38" s="71"/>
      <c r="J38" s="75"/>
      <c r="K38" s="231"/>
      <c r="L38" s="71"/>
      <c r="M38" s="71"/>
      <c r="N38" s="75"/>
    </row>
    <row r="39" spans="1:14" ht="14.25" customHeight="1" hidden="1">
      <c r="A39" s="311"/>
      <c r="B39" s="310"/>
      <c r="C39" s="131"/>
      <c r="D39" s="128"/>
      <c r="E39" s="31"/>
      <c r="F39" s="31"/>
      <c r="G39" s="31"/>
      <c r="H39" s="31"/>
      <c r="I39" s="31"/>
      <c r="J39" s="32"/>
      <c r="K39" s="227"/>
      <c r="L39" s="31"/>
      <c r="M39" s="31"/>
      <c r="N39" s="32"/>
    </row>
    <row r="40" spans="1:14" ht="14.25" customHeight="1" hidden="1">
      <c r="A40" s="311"/>
      <c r="B40" s="316"/>
      <c r="C40" s="129"/>
      <c r="D40" s="130"/>
      <c r="E40" s="72"/>
      <c r="F40" s="72"/>
      <c r="G40" s="72"/>
      <c r="H40" s="72"/>
      <c r="I40" s="72"/>
      <c r="J40" s="76"/>
      <c r="K40" s="232"/>
      <c r="L40" s="72"/>
      <c r="M40" s="72"/>
      <c r="N40" s="76"/>
    </row>
    <row r="41" spans="1:14" ht="14.25" customHeight="1" hidden="1">
      <c r="A41" s="311"/>
      <c r="B41" s="309"/>
      <c r="C41" s="131"/>
      <c r="D41" s="128"/>
      <c r="E41" s="70"/>
      <c r="F41" s="70"/>
      <c r="G41" s="70"/>
      <c r="H41" s="70"/>
      <c r="I41" s="70"/>
      <c r="J41" s="237"/>
      <c r="K41" s="230"/>
      <c r="L41" s="70"/>
      <c r="M41" s="70"/>
      <c r="N41" s="112"/>
    </row>
    <row r="42" spans="1:14" ht="14.25" customHeight="1" hidden="1">
      <c r="A42" s="311"/>
      <c r="B42" s="310"/>
      <c r="C42" s="129"/>
      <c r="D42" s="130"/>
      <c r="E42" s="71"/>
      <c r="F42" s="71"/>
      <c r="G42" s="71"/>
      <c r="H42" s="71"/>
      <c r="I42" s="71"/>
      <c r="J42" s="75"/>
      <c r="K42" s="231"/>
      <c r="L42" s="71"/>
      <c r="M42" s="71"/>
      <c r="N42" s="75"/>
    </row>
    <row r="43" spans="1:14" ht="14.25" customHeight="1" hidden="1">
      <c r="A43" s="311"/>
      <c r="B43" s="309"/>
      <c r="C43" s="133"/>
      <c r="D43" s="128"/>
      <c r="E43" s="31"/>
      <c r="F43" s="31"/>
      <c r="G43" s="31"/>
      <c r="H43" s="31"/>
      <c r="I43" s="31"/>
      <c r="J43" s="32"/>
      <c r="K43" s="227"/>
      <c r="L43" s="31"/>
      <c r="M43" s="31"/>
      <c r="N43" s="32"/>
    </row>
    <row r="44" spans="1:14" ht="14.25" customHeight="1" hidden="1">
      <c r="A44" s="311"/>
      <c r="B44" s="310"/>
      <c r="C44" s="134"/>
      <c r="D44" s="135"/>
      <c r="E44" s="73"/>
      <c r="F44" s="73"/>
      <c r="G44" s="73"/>
      <c r="H44" s="73"/>
      <c r="I44" s="73"/>
      <c r="J44" s="77"/>
      <c r="K44" s="233"/>
      <c r="L44" s="73"/>
      <c r="M44" s="73"/>
      <c r="N44" s="77"/>
    </row>
    <row r="45" spans="1:14" ht="14.25" customHeight="1" hidden="1">
      <c r="A45" s="67"/>
      <c r="B45" s="68"/>
      <c r="C45" s="134"/>
      <c r="D45" s="136"/>
      <c r="E45" s="73"/>
      <c r="F45" s="73"/>
      <c r="G45" s="73"/>
      <c r="H45" s="73"/>
      <c r="I45" s="73"/>
      <c r="J45" s="77"/>
      <c r="K45" s="233"/>
      <c r="L45" s="73"/>
      <c r="M45" s="73"/>
      <c r="N45" s="77"/>
    </row>
    <row r="46" spans="1:14" ht="14.25" customHeight="1" hidden="1">
      <c r="A46" s="67"/>
      <c r="B46" s="68"/>
      <c r="C46" s="134"/>
      <c r="D46" s="136"/>
      <c r="E46" s="73"/>
      <c r="F46" s="73"/>
      <c r="G46" s="73"/>
      <c r="H46" s="73"/>
      <c r="I46" s="73"/>
      <c r="J46" s="77"/>
      <c r="K46" s="233"/>
      <c r="L46" s="73"/>
      <c r="M46" s="73"/>
      <c r="N46" s="77"/>
    </row>
    <row r="47" spans="1:14" ht="14.25" customHeight="1">
      <c r="A47" s="312" t="s">
        <v>37</v>
      </c>
      <c r="B47" s="313"/>
      <c r="C47" s="137">
        <f>C43+C41+C39+C37+C35+C33+C31+C29+C27+C25+C23+C21+C19+C17+C15+C13+C11+C9+C7+C5</f>
        <v>0.9999999999999999</v>
      </c>
      <c r="D47" s="138">
        <f>SUM(E47:N47)</f>
        <v>1</v>
      </c>
      <c r="E47" s="74">
        <f aca="true" t="shared" si="9" ref="E47:N47">(E6+E8+E10+E12+E14+E16+E18+E20+E22+E24+E26+E28+E30+E32+E34+E36+E38+E40+E42+E44)/$C48</f>
        <v>0.10061549596103533</v>
      </c>
      <c r="F47" s="74">
        <f t="shared" si="9"/>
        <v>0.09606569667923995</v>
      </c>
      <c r="G47" s="74">
        <f t="shared" si="9"/>
        <v>0.20647245615715926</v>
      </c>
      <c r="H47" s="74">
        <f t="shared" si="9"/>
        <v>0.23601545727641074</v>
      </c>
      <c r="I47" s="74">
        <f>(I6+I8+I10+I12+I14+I16+I18+I20+I22+I24+I26+I28+I30+I32+I34+I36+I38+I40+I42+I44)/$C48</f>
        <v>0.21727090470112306</v>
      </c>
      <c r="J47" s="141">
        <f>(J6+J8+J10+J12+J14+J16+J18+J20+J22+J24+J26+J28+J30+J32+J34+J36+J38+J40+J42+J44)/$C48</f>
        <v>0.14355998922503166</v>
      </c>
      <c r="K47" s="234">
        <f>(K6+K8+K10+K12+K14+K16+K18+K20+K22+K24+K26+K28+K30+K32+K34+K36+K38+K40+K42+K44)/$C48</f>
        <v>0</v>
      </c>
      <c r="L47" s="74">
        <f>(L6+L8+L10+L12+L14+L16+L18+L20+L22+L24+L26+L28+L30+L32+L34+L36+L38+L40+L42+L44)/$C48</f>
        <v>0</v>
      </c>
      <c r="M47" s="74">
        <f t="shared" si="9"/>
        <v>0</v>
      </c>
      <c r="N47" s="141">
        <f t="shared" si="9"/>
        <v>0</v>
      </c>
    </row>
    <row r="48" spans="1:14" ht="13.5" customHeight="1">
      <c r="A48" s="314"/>
      <c r="B48" s="315"/>
      <c r="C48" s="139">
        <f>SUM(C32,C30,C28,C26,C24,C22,C20,C18,C16,C14,C12,C10,C8,C6)</f>
        <v>874820.9478000001</v>
      </c>
      <c r="D48" s="140">
        <f>SUM(E48:N48)</f>
        <v>874820.9478000002</v>
      </c>
      <c r="E48" s="113">
        <f aca="true" t="shared" si="10" ref="E48:N48">SUM(E6+E8+E10+E12+E14+E16+E18+E20+E22+E24+E26+E28+E30+E32+E34+E36+E38+E40+E42+E44)</f>
        <v>88020.54354000001</v>
      </c>
      <c r="F48" s="113">
        <f t="shared" si="10"/>
        <v>84040.28382000001</v>
      </c>
      <c r="G48" s="113">
        <f t="shared" si="10"/>
        <v>180626.42979000002</v>
      </c>
      <c r="H48" s="113">
        <f t="shared" si="10"/>
        <v>206471.26603000006</v>
      </c>
      <c r="I48" s="113">
        <f>SUM(I6+I8+I10+I12+I14+I16+I18+I20+I22+I24+I26+I28+I30+I32+I34+I36+I38+I40+I42+I44)</f>
        <v>190073.13877999998</v>
      </c>
      <c r="J48" s="142">
        <f>SUM(J6+J8+J10+J12+J14+J16+J18+J20+J22+J24+J26+J28+J30+J32+J34+J36+J38+J40+J42+J44)</f>
        <v>125589.28584</v>
      </c>
      <c r="K48" s="235">
        <f>SUM(K6+K8+K10+K12+K14+K16+K18+K20+K22+K24+K26+K28+K30+K32+K34+K36+K38+K40+K42+K44)</f>
        <v>0</v>
      </c>
      <c r="L48" s="113">
        <f>SUM(L6+L8+L10+L12+L14+L16+L18+L20+L22+L24+L26+L28+L30+L32+L34+L36+L38+L40+L42+L44)</f>
        <v>0</v>
      </c>
      <c r="M48" s="113">
        <f t="shared" si="10"/>
        <v>0</v>
      </c>
      <c r="N48" s="142">
        <f t="shared" si="10"/>
        <v>0</v>
      </c>
    </row>
    <row r="49" spans="1:14" ht="1.5" customHeight="1">
      <c r="A49" s="30"/>
      <c r="B49" s="3"/>
      <c r="C49" s="6"/>
      <c r="D49" s="14"/>
      <c r="E49" s="3"/>
      <c r="F49" s="3"/>
      <c r="G49" s="3"/>
      <c r="H49" s="3"/>
      <c r="I49" s="3"/>
      <c r="J49" s="114"/>
      <c r="K49" s="3"/>
      <c r="L49" s="3"/>
      <c r="M49" s="3"/>
      <c r="N49" s="114"/>
    </row>
    <row r="50" spans="1:14" ht="14.25" customHeight="1">
      <c r="A50" s="239" t="s">
        <v>325</v>
      </c>
      <c r="B50" s="240"/>
      <c r="C50" s="240"/>
      <c r="D50" s="240"/>
      <c r="E50" s="240"/>
      <c r="F50" s="240"/>
      <c r="G50" s="240"/>
      <c r="H50" s="240"/>
      <c r="I50" s="240"/>
      <c r="J50" s="241"/>
      <c r="K50" s="240"/>
      <c r="L50" s="240"/>
      <c r="M50" s="240"/>
      <c r="N50" s="241"/>
    </row>
    <row r="51" spans="1:14" ht="42.75" customHeight="1">
      <c r="A51" s="239"/>
      <c r="B51" s="240"/>
      <c r="C51" s="240"/>
      <c r="D51" s="240"/>
      <c r="E51" s="240"/>
      <c r="F51" s="240"/>
      <c r="G51" s="240"/>
      <c r="H51" s="240"/>
      <c r="I51" s="240"/>
      <c r="J51" s="241"/>
      <c r="K51" s="240"/>
      <c r="L51" s="240"/>
      <c r="M51" s="240"/>
      <c r="N51" s="241"/>
    </row>
    <row r="52" spans="1:14" ht="14.25" customHeight="1">
      <c r="A52" s="239"/>
      <c r="B52" s="240"/>
      <c r="C52" s="240"/>
      <c r="D52" s="240"/>
      <c r="E52" s="240"/>
      <c r="F52" s="240"/>
      <c r="G52" s="240"/>
      <c r="H52" s="240"/>
      <c r="I52" s="240"/>
      <c r="J52" s="241"/>
      <c r="K52" s="240"/>
      <c r="L52" s="240"/>
      <c r="M52" s="240"/>
      <c r="N52" s="241"/>
    </row>
    <row r="53" spans="1:14" ht="15" customHeight="1">
      <c r="A53" s="239"/>
      <c r="B53" s="240"/>
      <c r="C53" s="240"/>
      <c r="D53" s="240"/>
      <c r="E53" s="240"/>
      <c r="F53" s="240"/>
      <c r="G53" s="240"/>
      <c r="H53" s="240"/>
      <c r="I53" s="240"/>
      <c r="J53" s="241"/>
      <c r="K53" s="240"/>
      <c r="L53" s="240"/>
      <c r="M53" s="240"/>
      <c r="N53" s="241"/>
    </row>
    <row r="54" spans="1:14" ht="14.25" customHeight="1" thickBot="1">
      <c r="A54" s="242"/>
      <c r="B54" s="243"/>
      <c r="C54" s="243"/>
      <c r="D54" s="243"/>
      <c r="E54" s="243"/>
      <c r="F54" s="243"/>
      <c r="G54" s="243"/>
      <c r="H54" s="243"/>
      <c r="I54" s="243"/>
      <c r="J54" s="244"/>
      <c r="K54" s="243"/>
      <c r="L54" s="243"/>
      <c r="M54" s="243"/>
      <c r="N54" s="244"/>
    </row>
    <row r="55" spans="1:6" ht="13.5" customHeight="1">
      <c r="A55" s="85"/>
      <c r="B55" s="85"/>
      <c r="C55" s="85"/>
      <c r="D55" s="85"/>
      <c r="E55" s="85"/>
      <c r="F55" s="85"/>
    </row>
    <row r="56" spans="1:6" ht="13.5" customHeight="1">
      <c r="A56" s="85"/>
      <c r="B56" s="85"/>
      <c r="C56" s="85"/>
      <c r="D56" s="85"/>
      <c r="E56" s="85"/>
      <c r="F56" s="85"/>
    </row>
    <row r="57" spans="1:6" ht="13.5" customHeight="1">
      <c r="A57" s="85"/>
      <c r="B57" s="85"/>
      <c r="C57" s="85"/>
      <c r="D57" s="85"/>
      <c r="E57" s="85"/>
      <c r="F57" s="85"/>
    </row>
    <row r="58" spans="1:6" ht="12.75">
      <c r="A58" s="85"/>
      <c r="B58" s="85"/>
      <c r="C58" s="85"/>
      <c r="D58" s="85"/>
      <c r="E58" s="85"/>
      <c r="F58" s="85"/>
    </row>
    <row r="59" spans="1:6" ht="12.75">
      <c r="A59" s="85"/>
      <c r="B59" s="85"/>
      <c r="C59" s="85"/>
      <c r="D59" s="85"/>
      <c r="E59" s="85"/>
      <c r="F59" s="85"/>
    </row>
    <row r="64" ht="12.75">
      <c r="E64" s="308"/>
    </row>
    <row r="65" ht="12.75">
      <c r="E65" s="308"/>
    </row>
    <row r="66" ht="12.75">
      <c r="E66" s="308"/>
    </row>
    <row r="67" ht="12.75">
      <c r="E67" s="308"/>
    </row>
  </sheetData>
  <sheetProtection/>
  <mergeCells count="45">
    <mergeCell ref="E64:E67"/>
    <mergeCell ref="B43:B44"/>
    <mergeCell ref="A39:A40"/>
    <mergeCell ref="A43:A44"/>
    <mergeCell ref="A47:B48"/>
    <mergeCell ref="A41:A42"/>
    <mergeCell ref="B41:B42"/>
    <mergeCell ref="B39:B40"/>
    <mergeCell ref="A33:A34"/>
    <mergeCell ref="B33:B34"/>
    <mergeCell ref="A27:A28"/>
    <mergeCell ref="A31:A32"/>
    <mergeCell ref="B31:B32"/>
    <mergeCell ref="B27:B28"/>
    <mergeCell ref="B29:B30"/>
    <mergeCell ref="B35:B36"/>
    <mergeCell ref="A37:A38"/>
    <mergeCell ref="B37:B38"/>
    <mergeCell ref="A35:A36"/>
    <mergeCell ref="B7:B8"/>
    <mergeCell ref="A7:A8"/>
    <mergeCell ref="A5:A6"/>
    <mergeCell ref="B5:B6"/>
    <mergeCell ref="A9:A10"/>
    <mergeCell ref="B9:B10"/>
    <mergeCell ref="B23:B24"/>
    <mergeCell ref="A21:A22"/>
    <mergeCell ref="A17:A18"/>
    <mergeCell ref="B17:B18"/>
    <mergeCell ref="A19:A20"/>
    <mergeCell ref="A25:A26"/>
    <mergeCell ref="B25:B26"/>
    <mergeCell ref="A29:A30"/>
    <mergeCell ref="B19:B20"/>
    <mergeCell ref="A23:A24"/>
    <mergeCell ref="A2:J2"/>
    <mergeCell ref="A1:J1"/>
    <mergeCell ref="A3:J3"/>
    <mergeCell ref="B21:B22"/>
    <mergeCell ref="A11:A12"/>
    <mergeCell ref="A13:A14"/>
    <mergeCell ref="A15:A16"/>
    <mergeCell ref="B11:B12"/>
    <mergeCell ref="B13:B14"/>
    <mergeCell ref="B15:B16"/>
  </mergeCells>
  <printOptions horizontalCentered="1"/>
  <pageMargins left="0.3937007874015748" right="0.3937007874015748" top="0.3937007874015748" bottom="0.3937007874015748" header="0.1968503937007874" footer="0"/>
  <pageSetup fitToHeight="1" fitToWidth="1" horizontalDpi="300" verticalDpi="300" orientation="landscape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showGridLines="0" showZeros="0" view="pageBreakPreview" zoomScale="75" zoomScaleSheetLayoutView="75" workbookViewId="0" topLeftCell="A1">
      <selection activeCell="F21" sqref="F21"/>
    </sheetView>
  </sheetViews>
  <sheetFormatPr defaultColWidth="9.140625" defaultRowHeight="12.75"/>
  <cols>
    <col min="1" max="1" width="7.7109375" style="2" customWidth="1"/>
    <col min="2" max="2" width="48.28125" style="2" customWidth="1"/>
    <col min="3" max="3" width="20.7109375" style="7" customWidth="1"/>
    <col min="4" max="4" width="20.7109375" style="15" customWidth="1"/>
    <col min="5" max="7" width="20.7109375" style="2" customWidth="1"/>
    <col min="8" max="14" width="20.7109375" style="2" hidden="1" customWidth="1"/>
    <col min="15" max="16384" width="9.140625" style="2" customWidth="1"/>
  </cols>
  <sheetData>
    <row r="1" spans="1:14" ht="21.75" customHeight="1">
      <c r="A1" s="261" t="s">
        <v>52</v>
      </c>
      <c r="B1" s="262"/>
      <c r="C1" s="262"/>
      <c r="D1" s="262"/>
      <c r="E1" s="262"/>
      <c r="F1" s="262"/>
      <c r="G1" s="263"/>
      <c r="H1" s="245"/>
      <c r="I1" s="245"/>
      <c r="J1" s="245"/>
      <c r="K1" s="245"/>
      <c r="L1" s="245"/>
      <c r="M1" s="245"/>
      <c r="N1" s="246"/>
    </row>
    <row r="2" spans="1:14" ht="18" customHeight="1">
      <c r="A2" s="302" t="s">
        <v>509</v>
      </c>
      <c r="B2" s="303"/>
      <c r="C2" s="303"/>
      <c r="D2" s="303"/>
      <c r="E2" s="303"/>
      <c r="F2" s="303"/>
      <c r="G2" s="304"/>
      <c r="H2" s="247"/>
      <c r="I2" s="247"/>
      <c r="J2" s="247"/>
      <c r="K2" s="247"/>
      <c r="L2" s="247"/>
      <c r="M2" s="247"/>
      <c r="N2" s="248"/>
    </row>
    <row r="3" spans="1:14" ht="18" customHeight="1">
      <c r="A3" s="305" t="s">
        <v>496</v>
      </c>
      <c r="B3" s="306"/>
      <c r="C3" s="306"/>
      <c r="D3" s="306"/>
      <c r="E3" s="306"/>
      <c r="F3" s="306"/>
      <c r="G3" s="307"/>
      <c r="H3" s="249"/>
      <c r="I3" s="249"/>
      <c r="J3" s="249"/>
      <c r="K3" s="249"/>
      <c r="L3" s="249"/>
      <c r="M3" s="249"/>
      <c r="N3" s="250"/>
    </row>
    <row r="4" spans="1:14" ht="36" customHeight="1">
      <c r="A4" s="63" t="s">
        <v>36</v>
      </c>
      <c r="B4" s="64" t="s">
        <v>53</v>
      </c>
      <c r="C4" s="65" t="s">
        <v>54</v>
      </c>
      <c r="D4" s="66" t="s">
        <v>55</v>
      </c>
      <c r="E4" s="69" t="s">
        <v>56</v>
      </c>
      <c r="F4" s="69" t="s">
        <v>57</v>
      </c>
      <c r="G4" s="236" t="s">
        <v>58</v>
      </c>
      <c r="H4" s="226" t="s">
        <v>59</v>
      </c>
      <c r="I4" s="69" t="s">
        <v>60</v>
      </c>
      <c r="J4" s="69" t="s">
        <v>61</v>
      </c>
      <c r="K4" s="69" t="s">
        <v>406</v>
      </c>
      <c r="L4" s="69" t="s">
        <v>407</v>
      </c>
      <c r="M4" s="69" t="s">
        <v>408</v>
      </c>
      <c r="N4" s="115" t="s">
        <v>409</v>
      </c>
    </row>
    <row r="5" spans="1:14" ht="14.25" customHeight="1">
      <c r="A5" s="317">
        <v>1</v>
      </c>
      <c r="B5" s="316" t="str">
        <f>'Planilha '!B296</f>
        <v>SERVIÇOS PRELIMINARES</v>
      </c>
      <c r="C5" s="157">
        <f>C6/$C$42</f>
        <v>0.0225701132953813</v>
      </c>
      <c r="D5" s="128">
        <f aca="true" t="shared" si="0" ref="D5:D26">SUM(E5:N5)</f>
        <v>1</v>
      </c>
      <c r="E5" s="4">
        <v>1</v>
      </c>
      <c r="F5" s="124"/>
      <c r="G5" s="32"/>
      <c r="H5" s="227"/>
      <c r="I5" s="31"/>
      <c r="J5" s="31"/>
      <c r="K5" s="31"/>
      <c r="L5" s="31"/>
      <c r="M5" s="31"/>
      <c r="N5" s="32"/>
    </row>
    <row r="6" spans="1:14" ht="14.25" customHeight="1">
      <c r="A6" s="311"/>
      <c r="B6" s="309"/>
      <c r="C6" s="158">
        <f>'Planilha '!H296</f>
        <v>4213.032</v>
      </c>
      <c r="D6" s="159">
        <f t="shared" si="0"/>
        <v>4213.032</v>
      </c>
      <c r="E6" s="161">
        <f>E5*$C$6</f>
        <v>4213.032</v>
      </c>
      <c r="F6" s="161">
        <f>F5*$C$6</f>
        <v>0</v>
      </c>
      <c r="G6" s="162">
        <f>G5*$C$6</f>
        <v>0</v>
      </c>
      <c r="H6" s="223"/>
      <c r="I6" s="161"/>
      <c r="J6" s="161"/>
      <c r="K6" s="161"/>
      <c r="L6" s="161"/>
      <c r="M6" s="161">
        <f>M5*$C$6</f>
        <v>0</v>
      </c>
      <c r="N6" s="162">
        <f>N5*$C$6</f>
        <v>0</v>
      </c>
    </row>
    <row r="7" spans="1:14" ht="14.25" customHeight="1">
      <c r="A7" s="317">
        <v>2</v>
      </c>
      <c r="B7" s="316" t="str">
        <f>'Planilha '!B300</f>
        <v>TERRAPLANAGEM/ TRABALHOS EM TERRA</v>
      </c>
      <c r="C7" s="157">
        <f>C8/$C$42</f>
        <v>0.006890726467161763</v>
      </c>
      <c r="D7" s="128">
        <f t="shared" si="0"/>
        <v>1</v>
      </c>
      <c r="E7" s="4">
        <v>1</v>
      </c>
      <c r="F7" s="124"/>
      <c r="G7" s="253"/>
      <c r="H7" s="229"/>
      <c r="I7" s="124"/>
      <c r="J7" s="124"/>
      <c r="K7" s="124"/>
      <c r="L7" s="124"/>
      <c r="M7" s="31"/>
      <c r="N7" s="31"/>
    </row>
    <row r="8" spans="1:14" ht="14.25" customHeight="1">
      <c r="A8" s="311"/>
      <c r="B8" s="309"/>
      <c r="C8" s="158">
        <f>'Planilha '!H300</f>
        <v>1286.2519</v>
      </c>
      <c r="D8" s="159">
        <f t="shared" si="0"/>
        <v>1286.2519</v>
      </c>
      <c r="E8" s="161">
        <f aca="true" t="shared" si="1" ref="E8:N8">E7*$C$8</f>
        <v>1286.2519</v>
      </c>
      <c r="F8" s="161">
        <f t="shared" si="1"/>
        <v>0</v>
      </c>
      <c r="G8" s="162">
        <f t="shared" si="1"/>
        <v>0</v>
      </c>
      <c r="H8" s="223">
        <f t="shared" si="1"/>
        <v>0</v>
      </c>
      <c r="I8" s="161">
        <f t="shared" si="1"/>
        <v>0</v>
      </c>
      <c r="J8" s="161">
        <f t="shared" si="1"/>
        <v>0</v>
      </c>
      <c r="K8" s="161">
        <f t="shared" si="1"/>
        <v>0</v>
      </c>
      <c r="L8" s="161">
        <f t="shared" si="1"/>
        <v>0</v>
      </c>
      <c r="M8" s="161">
        <f t="shared" si="1"/>
        <v>0</v>
      </c>
      <c r="N8" s="162">
        <f t="shared" si="1"/>
        <v>0</v>
      </c>
    </row>
    <row r="9" spans="1:14" ht="14.25" customHeight="1">
      <c r="A9" s="317">
        <v>3</v>
      </c>
      <c r="B9" s="316" t="str">
        <f>'Planilha '!B304</f>
        <v>PISOS</v>
      </c>
      <c r="C9" s="157">
        <f>C10/$C$42</f>
        <v>0.15758271158996254</v>
      </c>
      <c r="D9" s="128">
        <f t="shared" si="0"/>
        <v>1</v>
      </c>
      <c r="E9" s="4">
        <v>0.5</v>
      </c>
      <c r="F9" s="4">
        <v>0.5</v>
      </c>
      <c r="G9" s="162"/>
      <c r="H9" s="223"/>
      <c r="I9" s="161"/>
      <c r="J9" s="4"/>
      <c r="K9" s="4"/>
      <c r="L9" s="161"/>
      <c r="M9" s="161"/>
      <c r="N9" s="162"/>
    </row>
    <row r="10" spans="1:14" ht="14.25" customHeight="1">
      <c r="A10" s="311"/>
      <c r="B10" s="309"/>
      <c r="C10" s="158">
        <f>'Planilha '!H304</f>
        <v>29415.0498</v>
      </c>
      <c r="D10" s="159">
        <f t="shared" si="0"/>
        <v>29415.0498</v>
      </c>
      <c r="E10" s="161">
        <f>E9*$C$10</f>
        <v>14707.5249</v>
      </c>
      <c r="F10" s="161">
        <f>F9*$C$10</f>
        <v>14707.5249</v>
      </c>
      <c r="G10" s="162"/>
      <c r="H10" s="223"/>
      <c r="I10" s="161"/>
      <c r="J10" s="161"/>
      <c r="K10" s="161"/>
      <c r="L10" s="161"/>
      <c r="M10" s="161"/>
      <c r="N10" s="162"/>
    </row>
    <row r="11" spans="1:14" ht="14.25" customHeight="1">
      <c r="A11" s="317">
        <v>4</v>
      </c>
      <c r="B11" s="319" t="str">
        <f>'Planilha '!B309</f>
        <v>ALVENARIA E DIVISÕES</v>
      </c>
      <c r="C11" s="157">
        <f>C12/$C$42</f>
        <v>0.03290904901597097</v>
      </c>
      <c r="D11" s="128">
        <f t="shared" si="0"/>
        <v>1</v>
      </c>
      <c r="E11" s="4"/>
      <c r="F11" s="4">
        <v>0.5</v>
      </c>
      <c r="G11" s="27">
        <v>0.5</v>
      </c>
      <c r="H11" s="223"/>
      <c r="I11" s="161"/>
      <c r="J11" s="161"/>
      <c r="K11" s="4"/>
      <c r="L11" s="4"/>
      <c r="M11" s="161"/>
      <c r="N11" s="162"/>
    </row>
    <row r="12" spans="1:14" ht="14.25" customHeight="1">
      <c r="A12" s="311"/>
      <c r="B12" s="320"/>
      <c r="C12" s="158">
        <f>'Planilha '!H309</f>
        <v>6142.9411</v>
      </c>
      <c r="D12" s="159">
        <f t="shared" si="0"/>
        <v>6142.9411</v>
      </c>
      <c r="E12" s="161"/>
      <c r="F12" s="161">
        <f>F11*$C$12</f>
        <v>3071.47055</v>
      </c>
      <c r="G12" s="162">
        <f>G11*$C$12</f>
        <v>3071.47055</v>
      </c>
      <c r="H12" s="223"/>
      <c r="I12" s="161"/>
      <c r="J12" s="161"/>
      <c r="K12" s="161"/>
      <c r="L12" s="161"/>
      <c r="M12" s="161"/>
      <c r="N12" s="162"/>
    </row>
    <row r="13" spans="1:14" ht="14.25" customHeight="1">
      <c r="A13" s="317">
        <v>5</v>
      </c>
      <c r="B13" s="319" t="str">
        <f>'Planilha '!B311</f>
        <v>REVESTIMENTOS</v>
      </c>
      <c r="C13" s="157">
        <f>C14/$C$42</f>
        <v>0.0031713939790264122</v>
      </c>
      <c r="D13" s="128">
        <f t="shared" si="0"/>
        <v>1</v>
      </c>
      <c r="E13" s="31"/>
      <c r="F13" s="4">
        <v>0.5</v>
      </c>
      <c r="G13" s="27">
        <v>0.5</v>
      </c>
      <c r="H13" s="227"/>
      <c r="I13" s="31"/>
      <c r="J13" s="161"/>
      <c r="K13" s="161"/>
      <c r="L13" s="4"/>
      <c r="M13" s="4"/>
      <c r="N13" s="162"/>
    </row>
    <row r="14" spans="1:14" ht="14.25" customHeight="1">
      <c r="A14" s="311"/>
      <c r="B14" s="320"/>
      <c r="C14" s="158">
        <f>'Planilha '!H311</f>
        <v>591.9857</v>
      </c>
      <c r="D14" s="159">
        <f t="shared" si="0"/>
        <v>591.9857</v>
      </c>
      <c r="E14" s="161">
        <f>E13*$C$14</f>
        <v>0</v>
      </c>
      <c r="F14" s="161">
        <f>F13*$C$14</f>
        <v>295.99285</v>
      </c>
      <c r="G14" s="162">
        <f>G13*$C$14</f>
        <v>295.99285</v>
      </c>
      <c r="H14" s="223">
        <f>H13*$C$14</f>
        <v>0</v>
      </c>
      <c r="I14" s="161">
        <f>I13*$C$14</f>
        <v>0</v>
      </c>
      <c r="J14" s="161"/>
      <c r="K14" s="161"/>
      <c r="L14" s="161"/>
      <c r="M14" s="161"/>
      <c r="N14" s="162"/>
    </row>
    <row r="15" spans="1:14" ht="14.25" customHeight="1">
      <c r="A15" s="317">
        <v>6</v>
      </c>
      <c r="B15" s="319" t="str">
        <f>'Planilha '!B314</f>
        <v>COBERTURA</v>
      </c>
      <c r="C15" s="157">
        <f>C16/$C$42</f>
        <v>0.4380593748548145</v>
      </c>
      <c r="D15" s="128">
        <f t="shared" si="0"/>
        <v>1</v>
      </c>
      <c r="E15" s="31"/>
      <c r="F15" s="4">
        <v>0.5</v>
      </c>
      <c r="G15" s="27">
        <v>0.5</v>
      </c>
      <c r="H15" s="227"/>
      <c r="I15" s="31"/>
      <c r="J15" s="31"/>
      <c r="K15" s="31"/>
      <c r="L15" s="4"/>
      <c r="M15" s="4"/>
      <c r="N15" s="162"/>
    </row>
    <row r="16" spans="1:14" ht="14.25" customHeight="1">
      <c r="A16" s="311"/>
      <c r="B16" s="320"/>
      <c r="C16" s="158">
        <f>'Planilha '!H314</f>
        <v>81770</v>
      </c>
      <c r="D16" s="159">
        <f t="shared" si="0"/>
        <v>81770</v>
      </c>
      <c r="E16" s="161">
        <f>E15*$C$16</f>
        <v>0</v>
      </c>
      <c r="F16" s="161">
        <f>F15*$C$16</f>
        <v>40885</v>
      </c>
      <c r="G16" s="162">
        <f>G15*$C$16</f>
        <v>40885</v>
      </c>
      <c r="H16" s="223">
        <f>H15*$C$16</f>
        <v>0</v>
      </c>
      <c r="I16" s="161">
        <f>I15*$C$16</f>
        <v>0</v>
      </c>
      <c r="J16" s="161"/>
      <c r="K16" s="161"/>
      <c r="L16" s="161"/>
      <c r="M16" s="161"/>
      <c r="N16" s="162"/>
    </row>
    <row r="17" spans="1:14" ht="14.25" customHeight="1">
      <c r="A17" s="317">
        <v>7</v>
      </c>
      <c r="B17" s="316" t="str">
        <f>'Planilha '!B316</f>
        <v>INSTALAÇÕES ELETRICAS</v>
      </c>
      <c r="C17" s="157">
        <f>C18/$C$42</f>
        <v>0.027710390501100163</v>
      </c>
      <c r="D17" s="128">
        <f t="shared" si="0"/>
        <v>1</v>
      </c>
      <c r="E17" s="4">
        <v>0.2</v>
      </c>
      <c r="F17" s="4">
        <v>0.2</v>
      </c>
      <c r="G17" s="27">
        <v>0.6</v>
      </c>
      <c r="H17" s="223"/>
      <c r="I17" s="161"/>
      <c r="J17" s="31"/>
      <c r="K17" s="31"/>
      <c r="L17" s="161"/>
      <c r="M17" s="4"/>
      <c r="N17" s="162"/>
    </row>
    <row r="18" spans="1:14" ht="14.25" customHeight="1">
      <c r="A18" s="311"/>
      <c r="B18" s="309"/>
      <c r="C18" s="158">
        <f>'Planilha '!H316</f>
        <v>5172.537700000001</v>
      </c>
      <c r="D18" s="159">
        <f t="shared" si="0"/>
        <v>5172.537700000001</v>
      </c>
      <c r="E18" s="161">
        <f>E17*$C$18</f>
        <v>1034.5075400000003</v>
      </c>
      <c r="F18" s="161">
        <f>F17*$C$18</f>
        <v>1034.5075400000003</v>
      </c>
      <c r="G18" s="162">
        <f>G17*$C$18</f>
        <v>3103.52262</v>
      </c>
      <c r="H18" s="223">
        <f>H17*$C$18</f>
        <v>0</v>
      </c>
      <c r="I18" s="161">
        <f>I17*$C$18</f>
        <v>0</v>
      </c>
      <c r="J18" s="161"/>
      <c r="K18" s="161"/>
      <c r="L18" s="161"/>
      <c r="M18" s="161"/>
      <c r="N18" s="162"/>
    </row>
    <row r="19" spans="1:14" ht="14.25" customHeight="1">
      <c r="A19" s="317">
        <v>8</v>
      </c>
      <c r="B19" s="316" t="str">
        <f>'Planilha '!B330</f>
        <v>PINTURA</v>
      </c>
      <c r="C19" s="157">
        <f>C20/$C$42</f>
        <v>0.02591555940168508</v>
      </c>
      <c r="D19" s="128">
        <f t="shared" si="0"/>
        <v>1</v>
      </c>
      <c r="E19" s="161"/>
      <c r="F19" s="161"/>
      <c r="G19" s="27">
        <v>1</v>
      </c>
      <c r="H19" s="227"/>
      <c r="I19" s="31"/>
      <c r="J19" s="31"/>
      <c r="K19" s="31"/>
      <c r="L19" s="31"/>
      <c r="M19" s="31"/>
      <c r="N19" s="27"/>
    </row>
    <row r="20" spans="1:14" ht="14.25" customHeight="1">
      <c r="A20" s="311"/>
      <c r="B20" s="309"/>
      <c r="C20" s="158">
        <f>'Planilha '!H330</f>
        <v>4837.507</v>
      </c>
      <c r="D20" s="159">
        <f t="shared" si="0"/>
        <v>4837.507</v>
      </c>
      <c r="E20" s="161">
        <f>E19*$C$20</f>
        <v>0</v>
      </c>
      <c r="F20" s="161"/>
      <c r="G20" s="162">
        <f>G19*$C$20</f>
        <v>4837.507</v>
      </c>
      <c r="H20" s="223">
        <f>H19*$C$20</f>
        <v>0</v>
      </c>
      <c r="I20" s="161">
        <f>I19*$C$20</f>
        <v>0</v>
      </c>
      <c r="J20" s="161"/>
      <c r="K20" s="161"/>
      <c r="L20" s="161"/>
      <c r="M20" s="161"/>
      <c r="N20" s="162"/>
    </row>
    <row r="21" spans="1:14" ht="14.25" customHeight="1">
      <c r="A21" s="317">
        <v>9</v>
      </c>
      <c r="B21" s="316" t="str">
        <f>'Planilha '!B334</f>
        <v>ALAMBRADO/ GUARDA-CORPO</v>
      </c>
      <c r="C21" s="157">
        <f>C22/$C$42</f>
        <v>0.23775083544584483</v>
      </c>
      <c r="D21" s="128">
        <f t="shared" si="0"/>
        <v>1</v>
      </c>
      <c r="E21" s="124"/>
      <c r="F21" s="28"/>
      <c r="G21" s="111">
        <v>1</v>
      </c>
      <c r="H21" s="223"/>
      <c r="I21" s="161"/>
      <c r="J21" s="124"/>
      <c r="K21" s="124"/>
      <c r="L21" s="28"/>
      <c r="M21" s="124"/>
      <c r="N21" s="32"/>
    </row>
    <row r="22" spans="1:14" ht="14.25" customHeight="1">
      <c r="A22" s="311"/>
      <c r="B22" s="309"/>
      <c r="C22" s="158">
        <f>'Planilha '!H334</f>
        <v>44379.56800000001</v>
      </c>
      <c r="D22" s="159">
        <f t="shared" si="0"/>
        <v>44379.56800000001</v>
      </c>
      <c r="E22" s="161">
        <f>E21*$C$22</f>
        <v>0</v>
      </c>
      <c r="F22" s="161">
        <f>F21*$C$22</f>
        <v>0</v>
      </c>
      <c r="G22" s="162">
        <f>G21*$C$22</f>
        <v>44379.56800000001</v>
      </c>
      <c r="H22" s="223">
        <f>H21*$C$22</f>
        <v>0</v>
      </c>
      <c r="I22" s="161">
        <f>I21*$C$22</f>
        <v>0</v>
      </c>
      <c r="J22" s="161"/>
      <c r="K22" s="161"/>
      <c r="L22" s="161"/>
      <c r="M22" s="161"/>
      <c r="N22" s="162"/>
    </row>
    <row r="23" spans="1:14" ht="14.25" customHeight="1">
      <c r="A23" s="317">
        <v>10</v>
      </c>
      <c r="B23" s="316" t="str">
        <f>'Planilha '!B338</f>
        <v>EQUIPAMENTOS ESPORTIVOS</v>
      </c>
      <c r="C23" s="157">
        <f>C24/$C$42</f>
        <v>0.03999126909147547</v>
      </c>
      <c r="D23" s="128">
        <f t="shared" si="0"/>
        <v>1</v>
      </c>
      <c r="E23" s="124"/>
      <c r="F23" s="124"/>
      <c r="G23" s="111">
        <v>1</v>
      </c>
      <c r="H23" s="223"/>
      <c r="I23" s="161"/>
      <c r="J23" s="161"/>
      <c r="K23" s="161"/>
      <c r="L23" s="161"/>
      <c r="M23" s="28"/>
      <c r="N23" s="32"/>
    </row>
    <row r="24" spans="1:14" ht="14.25" customHeight="1">
      <c r="A24" s="311"/>
      <c r="B24" s="309"/>
      <c r="C24" s="158">
        <f>'Planilha '!H338</f>
        <v>7464.938</v>
      </c>
      <c r="D24" s="159">
        <f t="shared" si="0"/>
        <v>7464.938</v>
      </c>
      <c r="E24" s="161">
        <f>E23*$C$24</f>
        <v>0</v>
      </c>
      <c r="F24" s="161">
        <f>F23*$C$24</f>
        <v>0</v>
      </c>
      <c r="G24" s="162">
        <f>G23*$C$24</f>
        <v>7464.938</v>
      </c>
      <c r="H24" s="223">
        <f>H23*$C$24</f>
        <v>0</v>
      </c>
      <c r="I24" s="161">
        <f>I23*$C$24</f>
        <v>0</v>
      </c>
      <c r="J24" s="161"/>
      <c r="K24" s="161"/>
      <c r="L24" s="161"/>
      <c r="M24" s="161"/>
      <c r="N24" s="162"/>
    </row>
    <row r="25" spans="1:14" ht="14.25" customHeight="1">
      <c r="A25" s="317">
        <v>11</v>
      </c>
      <c r="B25" s="316" t="str">
        <f>'Planilha '!B342</f>
        <v>LIMPEZA GERAL</v>
      </c>
      <c r="C25" s="157">
        <f>C26/$C$42</f>
        <v>0.007448576357577034</v>
      </c>
      <c r="D25" s="128">
        <f>SUM(E25:N25)</f>
        <v>1</v>
      </c>
      <c r="E25" s="124"/>
      <c r="F25" s="124"/>
      <c r="G25" s="111">
        <v>1</v>
      </c>
      <c r="H25" s="229"/>
      <c r="I25" s="124"/>
      <c r="J25" s="124"/>
      <c r="K25" s="124"/>
      <c r="L25" s="124"/>
      <c r="M25" s="124"/>
      <c r="N25" s="28"/>
    </row>
    <row r="26" spans="1:14" ht="14.25" customHeight="1">
      <c r="A26" s="311"/>
      <c r="B26" s="309"/>
      <c r="C26" s="158">
        <f>'Planilha '!H342</f>
        <v>1390.3825</v>
      </c>
      <c r="D26" s="159">
        <f t="shared" si="0"/>
        <v>1390.3825</v>
      </c>
      <c r="E26" s="161">
        <f>E25*$C$26</f>
        <v>0</v>
      </c>
      <c r="F26" s="161">
        <f>F25*$C$26</f>
        <v>0</v>
      </c>
      <c r="G26" s="162">
        <f>G25*$C$26</f>
        <v>1390.3825</v>
      </c>
      <c r="H26" s="223">
        <f>H25*$C$26</f>
        <v>0</v>
      </c>
      <c r="I26" s="161">
        <f>I25*$C$26</f>
        <v>0</v>
      </c>
      <c r="J26" s="161"/>
      <c r="K26" s="161"/>
      <c r="L26" s="161"/>
      <c r="M26" s="161"/>
      <c r="N26" s="162"/>
    </row>
    <row r="27" spans="1:14" ht="14.25" customHeight="1" hidden="1">
      <c r="A27" s="317"/>
      <c r="B27" s="316"/>
      <c r="C27" s="131"/>
      <c r="D27" s="128"/>
      <c r="E27" s="70"/>
      <c r="F27" s="70"/>
      <c r="G27" s="237"/>
      <c r="H27" s="230"/>
      <c r="I27" s="70"/>
      <c r="J27" s="70"/>
      <c r="K27" s="70"/>
      <c r="L27" s="70"/>
      <c r="M27" s="70"/>
      <c r="N27" s="112"/>
    </row>
    <row r="28" spans="1:14" ht="14.25" customHeight="1" hidden="1">
      <c r="A28" s="311"/>
      <c r="B28" s="309"/>
      <c r="C28" s="129"/>
      <c r="D28" s="130"/>
      <c r="E28" s="71"/>
      <c r="F28" s="71"/>
      <c r="G28" s="75"/>
      <c r="H28" s="231"/>
      <c r="I28" s="71"/>
      <c r="J28" s="71"/>
      <c r="K28" s="71"/>
      <c r="L28" s="71"/>
      <c r="M28" s="71"/>
      <c r="N28" s="75"/>
    </row>
    <row r="29" spans="1:14" ht="14.25" customHeight="1" hidden="1">
      <c r="A29" s="311"/>
      <c r="B29" s="310"/>
      <c r="C29" s="131"/>
      <c r="D29" s="128"/>
      <c r="E29" s="70"/>
      <c r="F29" s="70"/>
      <c r="G29" s="237"/>
      <c r="H29" s="230"/>
      <c r="I29" s="70"/>
      <c r="J29" s="70"/>
      <c r="K29" s="70"/>
      <c r="L29" s="70"/>
      <c r="M29" s="70"/>
      <c r="N29" s="112"/>
    </row>
    <row r="30" spans="1:14" ht="14.25" customHeight="1" hidden="1">
      <c r="A30" s="311"/>
      <c r="B30" s="316"/>
      <c r="C30" s="132"/>
      <c r="D30" s="130"/>
      <c r="E30" s="71"/>
      <c r="F30" s="71"/>
      <c r="G30" s="75"/>
      <c r="H30" s="231"/>
      <c r="I30" s="71"/>
      <c r="J30" s="71"/>
      <c r="K30" s="71"/>
      <c r="L30" s="71"/>
      <c r="M30" s="71"/>
      <c r="N30" s="75"/>
    </row>
    <row r="31" spans="1:14" ht="14.25" customHeight="1" hidden="1">
      <c r="A31" s="311"/>
      <c r="B31" s="310"/>
      <c r="C31" s="131"/>
      <c r="D31" s="128"/>
      <c r="E31" s="70"/>
      <c r="F31" s="70"/>
      <c r="G31" s="237"/>
      <c r="H31" s="230"/>
      <c r="I31" s="70"/>
      <c r="J31" s="70"/>
      <c r="K31" s="70"/>
      <c r="L31" s="70"/>
      <c r="M31" s="70"/>
      <c r="N31" s="112"/>
    </row>
    <row r="32" spans="1:14" ht="14.25" customHeight="1" hidden="1">
      <c r="A32" s="311"/>
      <c r="B32" s="316"/>
      <c r="C32" s="129"/>
      <c r="D32" s="130"/>
      <c r="E32" s="71"/>
      <c r="F32" s="71"/>
      <c r="G32" s="75"/>
      <c r="H32" s="231"/>
      <c r="I32" s="71"/>
      <c r="J32" s="71"/>
      <c r="K32" s="71"/>
      <c r="L32" s="71"/>
      <c r="M32" s="71"/>
      <c r="N32" s="75"/>
    </row>
    <row r="33" spans="1:14" ht="14.25" customHeight="1" hidden="1">
      <c r="A33" s="311"/>
      <c r="B33" s="310"/>
      <c r="C33" s="131"/>
      <c r="D33" s="128"/>
      <c r="E33" s="31"/>
      <c r="F33" s="31"/>
      <c r="G33" s="32"/>
      <c r="H33" s="227"/>
      <c r="I33" s="31"/>
      <c r="J33" s="31"/>
      <c r="K33" s="31"/>
      <c r="L33" s="31"/>
      <c r="M33" s="31"/>
      <c r="N33" s="32"/>
    </row>
    <row r="34" spans="1:14" ht="14.25" customHeight="1" hidden="1">
      <c r="A34" s="311"/>
      <c r="B34" s="316"/>
      <c r="C34" s="129"/>
      <c r="D34" s="130"/>
      <c r="E34" s="72"/>
      <c r="F34" s="72"/>
      <c r="G34" s="76"/>
      <c r="H34" s="232"/>
      <c r="I34" s="72"/>
      <c r="J34" s="72"/>
      <c r="K34" s="72"/>
      <c r="L34" s="72"/>
      <c r="M34" s="72"/>
      <c r="N34" s="76"/>
    </row>
    <row r="35" spans="1:14" ht="14.25" customHeight="1" hidden="1">
      <c r="A35" s="311"/>
      <c r="B35" s="309"/>
      <c r="C35" s="131"/>
      <c r="D35" s="128"/>
      <c r="E35" s="70"/>
      <c r="F35" s="70"/>
      <c r="G35" s="237"/>
      <c r="H35" s="230"/>
      <c r="I35" s="70"/>
      <c r="J35" s="70"/>
      <c r="K35" s="70"/>
      <c r="L35" s="70"/>
      <c r="M35" s="70"/>
      <c r="N35" s="112"/>
    </row>
    <row r="36" spans="1:14" ht="14.25" customHeight="1" hidden="1">
      <c r="A36" s="311"/>
      <c r="B36" s="310"/>
      <c r="C36" s="129"/>
      <c r="D36" s="130"/>
      <c r="E36" s="71"/>
      <c r="F36" s="71"/>
      <c r="G36" s="75"/>
      <c r="H36" s="231"/>
      <c r="I36" s="71"/>
      <c r="J36" s="71"/>
      <c r="K36" s="71"/>
      <c r="L36" s="71"/>
      <c r="M36" s="71"/>
      <c r="N36" s="75"/>
    </row>
    <row r="37" spans="1:14" ht="14.25" customHeight="1" hidden="1">
      <c r="A37" s="311"/>
      <c r="B37" s="309"/>
      <c r="C37" s="133"/>
      <c r="D37" s="128"/>
      <c r="E37" s="31"/>
      <c r="F37" s="31"/>
      <c r="G37" s="32"/>
      <c r="H37" s="227"/>
      <c r="I37" s="31"/>
      <c r="J37" s="31"/>
      <c r="K37" s="31"/>
      <c r="L37" s="31"/>
      <c r="M37" s="31"/>
      <c r="N37" s="32"/>
    </row>
    <row r="38" spans="1:14" ht="14.25" customHeight="1" hidden="1">
      <c r="A38" s="311"/>
      <c r="B38" s="310"/>
      <c r="C38" s="134"/>
      <c r="D38" s="135"/>
      <c r="E38" s="73"/>
      <c r="F38" s="73"/>
      <c r="G38" s="77"/>
      <c r="H38" s="233"/>
      <c r="I38" s="73"/>
      <c r="J38" s="73"/>
      <c r="K38" s="73"/>
      <c r="L38" s="73"/>
      <c r="M38" s="73"/>
      <c r="N38" s="77"/>
    </row>
    <row r="39" spans="1:14" ht="14.25" customHeight="1" hidden="1">
      <c r="A39" s="67"/>
      <c r="B39" s="68"/>
      <c r="C39" s="134"/>
      <c r="D39" s="136"/>
      <c r="E39" s="73"/>
      <c r="F39" s="73"/>
      <c r="G39" s="77"/>
      <c r="H39" s="233"/>
      <c r="I39" s="73"/>
      <c r="J39" s="73"/>
      <c r="K39" s="73"/>
      <c r="L39" s="73"/>
      <c r="M39" s="73"/>
      <c r="N39" s="77"/>
    </row>
    <row r="40" spans="1:14" ht="14.25" customHeight="1" hidden="1">
      <c r="A40" s="67"/>
      <c r="B40" s="68"/>
      <c r="C40" s="134"/>
      <c r="D40" s="136"/>
      <c r="E40" s="73"/>
      <c r="F40" s="73"/>
      <c r="G40" s="77"/>
      <c r="H40" s="233"/>
      <c r="I40" s="73"/>
      <c r="J40" s="73"/>
      <c r="K40" s="73"/>
      <c r="L40" s="73"/>
      <c r="M40" s="73"/>
      <c r="N40" s="77"/>
    </row>
    <row r="41" spans="1:14" ht="14.25" customHeight="1">
      <c r="A41" s="312" t="s">
        <v>37</v>
      </c>
      <c r="B41" s="313"/>
      <c r="C41" s="137">
        <f>C37+C35+C33+C31+C29+C27+C25+C23+C21+C19+C17+C15+C13+C11+C9+C7+C5</f>
        <v>1</v>
      </c>
      <c r="D41" s="138">
        <f>SUM(E41:N41)</f>
        <v>1</v>
      </c>
      <c r="E41" s="74">
        <f>(E6+E8+E10+E12+E14+E16+E18+E20+E22+E24+E26+E28+E30+E32+E34+E36+E38)/$C42</f>
        <v>0.11379427365774435</v>
      </c>
      <c r="F41" s="74">
        <f>(F6+F8+F10+F12+F14+F16+F18+F20+F22+F24+F26+F28+F30+F32+F34+F36+F38)/$C42</f>
        <v>0.3214033428201072</v>
      </c>
      <c r="G41" s="141">
        <f>(G6+G8+G10+G12+G14+G16+G18+G20+G22+G24+G26+G28+G30+G32+G34+G36+G38)/$C42</f>
        <v>0.5648023835221485</v>
      </c>
      <c r="H41" s="234">
        <f>(H6+H8+H10+H12+H14+H16+H18+H20+H22+H24+H26+H28+H30+H32+H34+H36+H38)/$C42</f>
        <v>0</v>
      </c>
      <c r="I41" s="74">
        <f>(I6+I8+I10+I12+I14+I16+I18+I20+I22+I24+I26+I28+I30+I32+I34+I36+I38)/$C42</f>
        <v>0</v>
      </c>
      <c r="J41" s="74"/>
      <c r="K41" s="74"/>
      <c r="L41" s="74"/>
      <c r="M41" s="74"/>
      <c r="N41" s="74"/>
    </row>
    <row r="42" spans="1:14" ht="13.5" customHeight="1">
      <c r="A42" s="314"/>
      <c r="B42" s="315"/>
      <c r="C42" s="139">
        <f>SUM(,C26,C24,C22,C20,C18,C16,C14,C12,C10,C8,C6)</f>
        <v>186664.1937</v>
      </c>
      <c r="D42" s="140">
        <f>SUM(E42:N42)</f>
        <v>186664.1937</v>
      </c>
      <c r="E42" s="113">
        <f>SUM(E6+E8+E10+E12+E14+E16+E18+E20+E22+E24+E26+E28+E30+E32+E34+E36+E38)</f>
        <v>21241.316339999998</v>
      </c>
      <c r="F42" s="113">
        <f>SUM(F6+F8+F10+F12+F14+F16+F18+F20+F22+F24+F26+F28+F30+F32+F34+F36+F38)</f>
        <v>59994.495839999996</v>
      </c>
      <c r="G42" s="142">
        <f>SUM(G6+G8+G10+G12+G14+G16+G18+G20+G22+G24+G26+G28+G30+G32+G34+G36+G38)</f>
        <v>105428.38152000001</v>
      </c>
      <c r="H42" s="235">
        <f>SUM(H6+H8+H10+H12+H14+H16+H18+H20+H22+H24+H26+H28+H30+H32+H34+H36+H38)</f>
        <v>0</v>
      </c>
      <c r="I42" s="113">
        <f>SUM(I6+I8+I10+I12+I14+I16+I18+I20+I22+I24+I26+I28+I30+I32+I34+I36+I38)</f>
        <v>0</v>
      </c>
      <c r="J42" s="113"/>
      <c r="K42" s="113"/>
      <c r="L42" s="113"/>
      <c r="M42" s="113"/>
      <c r="N42" s="113"/>
    </row>
    <row r="43" spans="1:14" ht="1.5" customHeight="1">
      <c r="A43" s="30"/>
      <c r="B43" s="3"/>
      <c r="C43" s="6"/>
      <c r="D43" s="14"/>
      <c r="E43" s="3"/>
      <c r="F43" s="3"/>
      <c r="G43" s="114"/>
      <c r="H43" s="3"/>
      <c r="I43" s="3"/>
      <c r="J43" s="3"/>
      <c r="K43" s="3"/>
      <c r="L43" s="3"/>
      <c r="M43" s="3"/>
      <c r="N43" s="114"/>
    </row>
    <row r="44" spans="1:14" ht="14.25" customHeight="1">
      <c r="A44" s="239" t="s">
        <v>325</v>
      </c>
      <c r="B44" s="240"/>
      <c r="C44" s="240"/>
      <c r="D44" s="240"/>
      <c r="E44" s="240"/>
      <c r="F44" s="240"/>
      <c r="G44" s="241"/>
      <c r="H44" s="240"/>
      <c r="I44" s="240"/>
      <c r="J44" s="240"/>
      <c r="K44" s="240"/>
      <c r="L44" s="240"/>
      <c r="M44" s="240"/>
      <c r="N44" s="241"/>
    </row>
    <row r="45" spans="1:14" ht="42.75" customHeight="1">
      <c r="A45" s="239"/>
      <c r="B45" s="240"/>
      <c r="C45" s="240"/>
      <c r="D45" s="240"/>
      <c r="E45" s="240"/>
      <c r="F45" s="240"/>
      <c r="G45" s="241"/>
      <c r="H45" s="240"/>
      <c r="I45" s="240"/>
      <c r="J45" s="240"/>
      <c r="K45" s="240"/>
      <c r="L45" s="240"/>
      <c r="M45" s="240"/>
      <c r="N45" s="241"/>
    </row>
    <row r="46" spans="1:14" ht="14.25" customHeight="1">
      <c r="A46" s="239"/>
      <c r="B46" s="240"/>
      <c r="C46" s="240"/>
      <c r="D46" s="240"/>
      <c r="E46" s="240"/>
      <c r="F46" s="240"/>
      <c r="G46" s="241"/>
      <c r="H46" s="240"/>
      <c r="I46" s="240"/>
      <c r="J46" s="240"/>
      <c r="K46" s="240"/>
      <c r="L46" s="240"/>
      <c r="M46" s="240"/>
      <c r="N46" s="241"/>
    </row>
    <row r="47" spans="1:14" ht="15" customHeight="1">
      <c r="A47" s="239"/>
      <c r="B47" s="240"/>
      <c r="C47" s="240"/>
      <c r="D47" s="240"/>
      <c r="E47" s="240"/>
      <c r="F47" s="240"/>
      <c r="G47" s="241"/>
      <c r="H47" s="240"/>
      <c r="I47" s="240"/>
      <c r="J47" s="240"/>
      <c r="K47" s="240"/>
      <c r="L47" s="240"/>
      <c r="M47" s="240"/>
      <c r="N47" s="241"/>
    </row>
    <row r="48" spans="1:14" ht="14.25" customHeight="1" thickBot="1">
      <c r="A48" s="242"/>
      <c r="B48" s="243"/>
      <c r="C48" s="243"/>
      <c r="D48" s="243"/>
      <c r="E48" s="243"/>
      <c r="F48" s="243"/>
      <c r="G48" s="244"/>
      <c r="H48" s="243"/>
      <c r="I48" s="243"/>
      <c r="J48" s="243"/>
      <c r="K48" s="243"/>
      <c r="L48" s="243"/>
      <c r="M48" s="243"/>
      <c r="N48" s="244"/>
    </row>
    <row r="49" spans="1:6" ht="13.5" customHeight="1">
      <c r="A49" s="85"/>
      <c r="B49" s="85"/>
      <c r="C49" s="85"/>
      <c r="D49" s="85"/>
      <c r="E49" s="85"/>
      <c r="F49" s="85"/>
    </row>
    <row r="50" spans="1:6" ht="13.5" customHeight="1">
      <c r="A50" s="85"/>
      <c r="B50" s="85"/>
      <c r="C50" s="85"/>
      <c r="D50" s="85"/>
      <c r="E50" s="85"/>
      <c r="F50" s="85"/>
    </row>
    <row r="51" spans="1:6" ht="13.5" customHeight="1">
      <c r="A51" s="85"/>
      <c r="B51" s="85"/>
      <c r="C51" s="85"/>
      <c r="D51" s="85"/>
      <c r="E51" s="85"/>
      <c r="F51" s="85"/>
    </row>
    <row r="52" spans="1:6" ht="12.75">
      <c r="A52" s="85"/>
      <c r="B52" s="85"/>
      <c r="C52" s="85"/>
      <c r="D52" s="85"/>
      <c r="E52" s="85"/>
      <c r="F52" s="85"/>
    </row>
    <row r="53" spans="1:6" ht="12.75">
      <c r="A53" s="85"/>
      <c r="B53" s="85"/>
      <c r="C53" s="85"/>
      <c r="D53" s="85"/>
      <c r="E53" s="85"/>
      <c r="F53" s="85"/>
    </row>
    <row r="58" ht="12.75">
      <c r="E58" s="308"/>
    </row>
    <row r="59" ht="12.75">
      <c r="E59" s="308"/>
    </row>
    <row r="60" ht="12.75">
      <c r="E60" s="308"/>
    </row>
    <row r="61" ht="12.75">
      <c r="E61" s="308"/>
    </row>
  </sheetData>
  <sheetProtection/>
  <mergeCells count="39">
    <mergeCell ref="B21:B22"/>
    <mergeCell ref="A11:A12"/>
    <mergeCell ref="A13:A14"/>
    <mergeCell ref="A15:A16"/>
    <mergeCell ref="B11:B12"/>
    <mergeCell ref="B13:B14"/>
    <mergeCell ref="B15:B16"/>
    <mergeCell ref="A1:G1"/>
    <mergeCell ref="A25:A26"/>
    <mergeCell ref="B25:B26"/>
    <mergeCell ref="B19:B20"/>
    <mergeCell ref="A23:A24"/>
    <mergeCell ref="B23:B24"/>
    <mergeCell ref="A21:A22"/>
    <mergeCell ref="A17:A18"/>
    <mergeCell ref="B17:B18"/>
    <mergeCell ref="A19:A20"/>
    <mergeCell ref="B29:B30"/>
    <mergeCell ref="A31:A32"/>
    <mergeCell ref="B31:B32"/>
    <mergeCell ref="A29:A30"/>
    <mergeCell ref="E58:E61"/>
    <mergeCell ref="B37:B38"/>
    <mergeCell ref="A33:A34"/>
    <mergeCell ref="A37:A38"/>
    <mergeCell ref="A41:B42"/>
    <mergeCell ref="A35:A36"/>
    <mergeCell ref="B35:B36"/>
    <mergeCell ref="B33:B34"/>
    <mergeCell ref="A2:G2"/>
    <mergeCell ref="A3:G3"/>
    <mergeCell ref="A27:A28"/>
    <mergeCell ref="B27:B28"/>
    <mergeCell ref="A9:A10"/>
    <mergeCell ref="B9:B10"/>
    <mergeCell ref="B7:B8"/>
    <mergeCell ref="A7:A8"/>
    <mergeCell ref="A5:A6"/>
    <mergeCell ref="B5:B6"/>
  </mergeCells>
  <printOptions horizontalCentered="1"/>
  <pageMargins left="0.3937007874015748" right="0.3937007874015748" top="0.3937007874015748" bottom="0.3937007874015748" header="0.1968503937007874" footer="0"/>
  <pageSetup fitToHeight="1" fitToWidth="1" horizontalDpi="300" verticalDpi="3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gustavomariano</cp:lastModifiedBy>
  <cp:lastPrinted>2013-09-03T13:13:13Z</cp:lastPrinted>
  <dcterms:created xsi:type="dcterms:W3CDTF">2006-09-22T13:55:22Z</dcterms:created>
  <dcterms:modified xsi:type="dcterms:W3CDTF">2013-09-03T13:22:24Z</dcterms:modified>
  <cp:category/>
  <cp:version/>
  <cp:contentType/>
  <cp:contentStatus/>
</cp:coreProperties>
</file>